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kyuan/Projects/Electronics/chipwhisperer-capture/boards/chipwhisperer-lite/pcb/original/bom/"/>
    </mc:Choice>
  </mc:AlternateContent>
  <xr:revisionPtr revIDLastSave="0" documentId="13_ncr:1_{7E86B557-0180-8547-A5F3-B57644528424}" xr6:coauthVersionLast="47" xr6:coauthVersionMax="47" xr10:uidLastSave="{00000000-0000-0000-0000-000000000000}"/>
  <bookViews>
    <workbookView xWindow="0" yWindow="760" windowWidth="34560" windowHeight="19820" xr2:uid="{00000000-000D-0000-FFFF-FFFF00000000}"/>
  </bookViews>
  <sheets>
    <sheet name="BO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8" i="1" l="1"/>
  <c r="O77" i="1"/>
  <c r="M75" i="1"/>
  <c r="L75" i="1"/>
  <c r="P75" i="1" s="1"/>
  <c r="M74" i="1"/>
  <c r="L74" i="1"/>
  <c r="P74" i="1" s="1"/>
  <c r="M73" i="1"/>
  <c r="L73" i="1"/>
  <c r="P73" i="1" s="1"/>
  <c r="T73" i="1" s="1"/>
  <c r="T72" i="1"/>
  <c r="P72" i="1"/>
  <c r="M72" i="1"/>
  <c r="L72" i="1"/>
  <c r="L70" i="1"/>
  <c r="P70" i="1" s="1"/>
  <c r="M69" i="1"/>
  <c r="L69" i="1"/>
  <c r="P69" i="1" s="1"/>
  <c r="L68" i="1"/>
  <c r="P68" i="1" s="1"/>
  <c r="T67" i="1"/>
  <c r="P67" i="1"/>
  <c r="L67" i="1"/>
  <c r="M67" i="1" s="1"/>
  <c r="T66" i="1"/>
  <c r="P66" i="1"/>
  <c r="M66" i="1"/>
  <c r="L66" i="1"/>
  <c r="L65" i="1"/>
  <c r="P65" i="1" s="1"/>
  <c r="M64" i="1"/>
  <c r="T64" i="1" s="1"/>
  <c r="L64" i="1"/>
  <c r="P64" i="1" s="1"/>
  <c r="L63" i="1"/>
  <c r="P63" i="1" s="1"/>
  <c r="P61" i="1"/>
  <c r="L61" i="1"/>
  <c r="M61" i="1" s="1"/>
  <c r="T61" i="1" s="1"/>
  <c r="T59" i="1"/>
  <c r="P59" i="1"/>
  <c r="M59" i="1"/>
  <c r="L59" i="1"/>
  <c r="L58" i="1"/>
  <c r="P58" i="1" s="1"/>
  <c r="M57" i="1"/>
  <c r="L57" i="1"/>
  <c r="P57" i="1" s="1"/>
  <c r="T56" i="1"/>
  <c r="M56" i="1"/>
  <c r="L56" i="1"/>
  <c r="P56" i="1" s="1"/>
  <c r="P55" i="1"/>
  <c r="L55" i="1"/>
  <c r="M55" i="1" s="1"/>
  <c r="T55" i="1" s="1"/>
  <c r="T53" i="1"/>
  <c r="P53" i="1"/>
  <c r="M53" i="1"/>
  <c r="L53" i="1"/>
  <c r="L52" i="1"/>
  <c r="P52" i="1" s="1"/>
  <c r="M51" i="1"/>
  <c r="L51" i="1"/>
  <c r="P51" i="1" s="1"/>
  <c r="T49" i="1"/>
  <c r="L49" i="1"/>
  <c r="P49" i="1" s="1"/>
  <c r="L48" i="1"/>
  <c r="M48" i="1" s="1"/>
  <c r="P47" i="1"/>
  <c r="T47" i="1" s="1"/>
  <c r="L47" i="1"/>
  <c r="M47" i="1" s="1"/>
  <c r="M46" i="1"/>
  <c r="L46" i="1"/>
  <c r="P46" i="1" s="1"/>
  <c r="T46" i="1" s="1"/>
  <c r="M45" i="1"/>
  <c r="T45" i="1" s="1"/>
  <c r="L45" i="1"/>
  <c r="P45" i="1" s="1"/>
  <c r="L43" i="1"/>
  <c r="P43" i="1" s="1"/>
  <c r="P42" i="1"/>
  <c r="L42" i="1"/>
  <c r="M42" i="1" s="1"/>
  <c r="T42" i="1" s="1"/>
  <c r="T41" i="1"/>
  <c r="P41" i="1"/>
  <c r="M41" i="1"/>
  <c r="L41" i="1"/>
  <c r="L40" i="1"/>
  <c r="P40" i="1" s="1"/>
  <c r="M39" i="1"/>
  <c r="T39" i="1" s="1"/>
  <c r="L39" i="1"/>
  <c r="P39" i="1" s="1"/>
  <c r="L38" i="1"/>
  <c r="P38" i="1" s="1"/>
  <c r="P37" i="1"/>
  <c r="L37" i="1"/>
  <c r="M37" i="1" s="1"/>
  <c r="T37" i="1" s="1"/>
  <c r="T36" i="1"/>
  <c r="P36" i="1"/>
  <c r="M36" i="1"/>
  <c r="L36" i="1"/>
  <c r="L35" i="1"/>
  <c r="P35" i="1" s="1"/>
  <c r="L34" i="1"/>
  <c r="P34" i="1" s="1"/>
  <c r="L32" i="1"/>
  <c r="P32" i="1" s="1"/>
  <c r="P31" i="1"/>
  <c r="L31" i="1"/>
  <c r="M31" i="1" s="1"/>
  <c r="T31" i="1" s="1"/>
  <c r="P30" i="1"/>
  <c r="T30" i="1" s="1"/>
  <c r="M30" i="1"/>
  <c r="L30" i="1"/>
  <c r="L29" i="1"/>
  <c r="P29" i="1" s="1"/>
  <c r="L28" i="1"/>
  <c r="P28" i="1" s="1"/>
  <c r="L27" i="1"/>
  <c r="P27" i="1" s="1"/>
  <c r="P26" i="1"/>
  <c r="L26" i="1"/>
  <c r="M26" i="1" s="1"/>
  <c r="T26" i="1" s="1"/>
  <c r="P25" i="1"/>
  <c r="T25" i="1" s="1"/>
  <c r="M25" i="1"/>
  <c r="L25" i="1"/>
  <c r="L23" i="1"/>
  <c r="M23" i="1" s="1"/>
  <c r="L21" i="1"/>
  <c r="P21" i="1" s="1"/>
  <c r="T20" i="1"/>
  <c r="M20" i="1"/>
  <c r="L20" i="1"/>
  <c r="P20" i="1" s="1"/>
  <c r="P19" i="1"/>
  <c r="L19" i="1"/>
  <c r="M19" i="1" s="1"/>
  <c r="T19" i="1" s="1"/>
  <c r="M18" i="1"/>
  <c r="L18" i="1"/>
  <c r="P18" i="1" s="1"/>
  <c r="T18" i="1" s="1"/>
  <c r="L17" i="1"/>
  <c r="P17" i="1" s="1"/>
  <c r="L15" i="1"/>
  <c r="M15" i="1" s="1"/>
  <c r="M14" i="1"/>
  <c r="L14" i="1"/>
  <c r="P14" i="1" s="1"/>
  <c r="T14" i="1" s="1"/>
  <c r="P13" i="1"/>
  <c r="T13" i="1" s="1"/>
  <c r="M13" i="1"/>
  <c r="L13" i="1"/>
  <c r="L12" i="1"/>
  <c r="P12" i="1" s="1"/>
  <c r="M11" i="1"/>
  <c r="L11" i="1"/>
  <c r="P11" i="1" s="1"/>
  <c r="T11" i="1" s="1"/>
  <c r="M10" i="1"/>
  <c r="L10" i="1"/>
  <c r="P10" i="1" s="1"/>
  <c r="T10" i="1" s="1"/>
  <c r="M9" i="1"/>
  <c r="L9" i="1"/>
  <c r="P9" i="1" s="1"/>
  <c r="T9" i="1" s="1"/>
  <c r="L8" i="1"/>
  <c r="M8" i="1" s="1"/>
  <c r="P7" i="1"/>
  <c r="T7" i="1" s="1"/>
  <c r="L7" i="1"/>
  <c r="M7" i="1" s="1"/>
  <c r="L6" i="1"/>
  <c r="P6" i="1" s="1"/>
  <c r="T6" i="1" s="1"/>
  <c r="L4" i="1"/>
  <c r="M4" i="1" s="1"/>
  <c r="L3" i="1"/>
  <c r="P3" i="1" s="1"/>
  <c r="P48" i="1" l="1"/>
  <c r="T48" i="1" s="1"/>
  <c r="P8" i="1"/>
  <c r="T8" i="1" s="1"/>
  <c r="M12" i="1"/>
  <c r="T12" i="1" s="1"/>
  <c r="T51" i="1"/>
  <c r="T57" i="1"/>
  <c r="T74" i="1"/>
  <c r="T69" i="1"/>
  <c r="T75" i="1"/>
  <c r="M34" i="1"/>
  <c r="T34" i="1" s="1"/>
  <c r="P23" i="1"/>
  <c r="T23" i="1" s="1"/>
  <c r="M21" i="1"/>
  <c r="T21" i="1" s="1"/>
  <c r="M28" i="1"/>
  <c r="T28" i="1" s="1"/>
  <c r="P4" i="1"/>
  <c r="P15" i="1"/>
  <c r="T15" i="1" s="1"/>
  <c r="L77" i="1"/>
  <c r="M6" i="1"/>
  <c r="M17" i="1"/>
  <c r="T17" i="1" s="1"/>
  <c r="M29" i="1"/>
  <c r="T29" i="1" s="1"/>
  <c r="M35" i="1"/>
  <c r="T35" i="1" s="1"/>
  <c r="M40" i="1"/>
  <c r="T40" i="1" s="1"/>
  <c r="M52" i="1"/>
  <c r="T52" i="1" s="1"/>
  <c r="M58" i="1"/>
  <c r="T58" i="1" s="1"/>
  <c r="M65" i="1"/>
  <c r="T65" i="1" s="1"/>
  <c r="M70" i="1"/>
  <c r="T70" i="1" s="1"/>
  <c r="M38" i="1"/>
  <c r="T38" i="1" s="1"/>
  <c r="M63" i="1"/>
  <c r="T63" i="1" s="1"/>
  <c r="M68" i="1"/>
  <c r="T68" i="1" s="1"/>
  <c r="M3" i="1"/>
  <c r="M27" i="1"/>
  <c r="T27" i="1" s="1"/>
  <c r="M32" i="1"/>
  <c r="T32" i="1" s="1"/>
  <c r="M43" i="1"/>
  <c r="T43" i="1" s="1"/>
  <c r="M49" i="1"/>
  <c r="P77" i="1" l="1"/>
  <c r="T4" i="1"/>
  <c r="M77" i="1"/>
  <c r="T3" i="1"/>
</calcChain>
</file>

<file path=xl/sharedStrings.xml><?xml version="1.0" encoding="utf-8"?>
<sst xmlns="http://schemas.openxmlformats.org/spreadsheetml/2006/main" count="571" uniqueCount="414">
  <si>
    <t>Line Ref</t>
  </si>
  <si>
    <t>Qty</t>
  </si>
  <si>
    <t>Refs</t>
  </si>
  <si>
    <t>Description</t>
  </si>
  <si>
    <t>Value</t>
  </si>
  <si>
    <t>Other Specs</t>
  </si>
  <si>
    <t>Package</t>
  </si>
  <si>
    <t>MPN</t>
  </si>
  <si>
    <t>Digikey Part No.</t>
  </si>
  <si>
    <t>Digikey Unit Price</t>
  </si>
  <si>
    <t>Spares</t>
  </si>
  <si>
    <t>Order Qty</t>
  </si>
  <si>
    <t>Digikey Extended Price</t>
  </si>
  <si>
    <t>LCSC Part No.</t>
  </si>
  <si>
    <t>LCSC Unit Price</t>
  </si>
  <si>
    <t>LCSC Extended Price</t>
  </si>
  <si>
    <t>LCSC MOQ</t>
  </si>
  <si>
    <t>LCSC OOS</t>
  </si>
  <si>
    <t>DK OOS</t>
  </si>
  <si>
    <t>Store</t>
  </si>
  <si>
    <t>Alternative</t>
  </si>
  <si>
    <t>On Hand</t>
  </si>
  <si>
    <t>Note</t>
  </si>
  <si>
    <t>Capacitors, 0805</t>
  </si>
  <si>
    <t>C34, C35, C36</t>
  </si>
  <si>
    <t>Capacitor</t>
  </si>
  <si>
    <t>22uF</t>
  </si>
  <si>
    <t>10V, 20% Tol</t>
  </si>
  <si>
    <t>0805C</t>
  </si>
  <si>
    <t>LMK212BJ226MG-T</t>
  </si>
  <si>
    <t>587-1958-1-ND</t>
  </si>
  <si>
    <t>C92814</t>
  </si>
  <si>
    <t>20x</t>
  </si>
  <si>
    <t>C37</t>
  </si>
  <si>
    <t>47uF</t>
  </si>
  <si>
    <t>6.3V, 20% Tol</t>
  </si>
  <si>
    <t>CL21A476MQCLRNC</t>
  </si>
  <si>
    <t>1276-2420-1-ND</t>
  </si>
  <si>
    <t>C307534</t>
  </si>
  <si>
    <t>10x</t>
  </si>
  <si>
    <t>Capacitors, 0603</t>
  </si>
  <si>
    <t>C33</t>
  </si>
  <si>
    <t>10pF</t>
  </si>
  <si>
    <t>C0G/NP0, 5%</t>
  </si>
  <si>
    <t>0603C</t>
  </si>
  <si>
    <t>CL10C100JB8NCNC</t>
  </si>
  <si>
    <t>1276-2154-1-ND</t>
  </si>
  <si>
    <t>C1634</t>
  </si>
  <si>
    <t>100x</t>
  </si>
  <si>
    <t>OOS</t>
  </si>
  <si>
    <t>LCSC sub: CL10C100JB8NCNC → CL10C100JB8NNNC</t>
  </si>
  <si>
    <t>C69</t>
  </si>
  <si>
    <t>22pF</t>
  </si>
  <si>
    <t>CL10C220JB8NCNC</t>
  </si>
  <si>
    <t>1276-2227-1-ND</t>
  </si>
  <si>
    <t>C1653</t>
  </si>
  <si>
    <t>LCSC sub: CL10C220JB8NCNC → CL10C220JB8NNNC</t>
  </si>
  <si>
    <t>C87, C88</t>
  </si>
  <si>
    <t>100pF</t>
  </si>
  <si>
    <t>CL10C101JB8NCNC</t>
  </si>
  <si>
    <t>1276-2163-1-ND</t>
  </si>
  <si>
    <t>C14858</t>
  </si>
  <si>
    <t>LCSC sub: CL10C101JB8NCNC → CL10C101JB8NNNC</t>
  </si>
  <si>
    <t>C46, C47, C104</t>
  </si>
  <si>
    <t>10nF</t>
  </si>
  <si>
    <t>10V+, 10% Tol</t>
  </si>
  <si>
    <t>GRM188R71H103KA01D</t>
  </si>
  <si>
    <t>490-1512-1-ND</t>
  </si>
  <si>
    <t>C77053</t>
  </si>
  <si>
    <t>C67</t>
  </si>
  <si>
    <t>18nF</t>
  </si>
  <si>
    <t>GRM188R71H183KA01D</t>
  </si>
  <si>
    <t>490-1516-1-ND</t>
  </si>
  <si>
    <t>C576480</t>
  </si>
  <si>
    <t>C41, C43, C44, C48, C49, C68, C85, C86, C106, C108, C109</t>
  </si>
  <si>
    <t>100n</t>
  </si>
  <si>
    <t>GRM188R71H104KA93D</t>
  </si>
  <si>
    <t>490-1519-1-ND</t>
  </si>
  <si>
    <t>C77055</t>
  </si>
  <si>
    <t>C60, C61, C62, C63, C107, C45, C105, C78, C82, C89, C90, C110, C111</t>
  </si>
  <si>
    <t>Ceramic Capacitor</t>
  </si>
  <si>
    <t>1uF</t>
  </si>
  <si>
    <t>10V, 10% Tol</t>
  </si>
  <si>
    <t>GRM188R61A105KA61D</t>
  </si>
  <si>
    <t>490-1543-1-ND</t>
  </si>
  <si>
    <t>C86012</t>
  </si>
  <si>
    <t>50x</t>
  </si>
  <si>
    <t>C5, C26, C27, C38, C39, C40</t>
  </si>
  <si>
    <t>2u2</t>
  </si>
  <si>
    <t>GRM188R61A225KE34D</t>
  </si>
  <si>
    <t>490-1545-1-ND</t>
  </si>
  <si>
    <t>C86013</t>
  </si>
  <si>
    <t>C3, C6, C7</t>
  </si>
  <si>
    <t>4u7</t>
  </si>
  <si>
    <t>6.3V, 10% Tol</t>
  </si>
  <si>
    <t>GRM188R60J475KE19D</t>
  </si>
  <si>
    <t>490-3297-1-ND</t>
  </si>
  <si>
    <t>C71631</t>
  </si>
  <si>
    <t>C42, C91, C95, C103</t>
  </si>
  <si>
    <t>10uF</t>
  </si>
  <si>
    <t>GRM188R61A106KE69D</t>
  </si>
  <si>
    <t>490-10474-1-ND</t>
  </si>
  <si>
    <t>C77044</t>
  </si>
  <si>
    <t>Capacitors, 0402</t>
  </si>
  <si>
    <t>C4, C8, C9, C10, C11, C12, C13, C14, C15, C16, C17, C18, C19, C20, C21, C22, C23, C24, C25, C28, C29, C30, C31, C32, C52, C53, C54, C55, C56, C57, C58, C59, C64, C65, C66, C70, C71, C73, C75, C77, C79, C80, C81, C83, C92, C93, C94, C96, C98, C100, C113, C114, C123</t>
  </si>
  <si>
    <t>100nF</t>
  </si>
  <si>
    <t>0402C</t>
  </si>
  <si>
    <t>GRM155R61A104KA01D</t>
  </si>
  <si>
    <t>490-1318-1-ND</t>
  </si>
  <si>
    <t>C76997</t>
  </si>
  <si>
    <t>C50, C51</t>
  </si>
  <si>
    <t>18pF</t>
  </si>
  <si>
    <t>C0G Dielectric, 5% Tol</t>
  </si>
  <si>
    <t>C1005C0G1H180J050BA</t>
  </si>
  <si>
    <t>445-1238-1-ND</t>
  </si>
  <si>
    <t>C76701</t>
  </si>
  <si>
    <t>Resonator Cap</t>
  </si>
  <si>
    <t>LCSC sub: C1005C0G1H180J050BA → CGA2B2C0G1H180JT0Y0F</t>
  </si>
  <si>
    <t>C72, C74, C76</t>
  </si>
  <si>
    <t>1nF</t>
  </si>
  <si>
    <t>C1005X7R1E102K050BA</t>
  </si>
  <si>
    <t>445-4924-1-ND</t>
  </si>
  <si>
    <t>C3840348</t>
  </si>
  <si>
    <t>C84, C97, C99, C112</t>
  </si>
  <si>
    <t>10n</t>
  </si>
  <si>
    <t>10V+, 5% tol</t>
  </si>
  <si>
    <t>CL05B103JO5NNNC</t>
  </si>
  <si>
    <t>1276-1496-1-ND</t>
  </si>
  <si>
    <t>C101, C102</t>
  </si>
  <si>
    <t>220n</t>
  </si>
  <si>
    <t>6.3V+, 10% Tol</t>
  </si>
  <si>
    <t>LMK105BJ224KV-F</t>
  </si>
  <si>
    <t>587-1228-1-ND</t>
  </si>
  <si>
    <t>C89141</t>
  </si>
  <si>
    <t>Resistors, 0805</t>
  </si>
  <si>
    <t>R66, R76</t>
  </si>
  <si>
    <t>Resistor</t>
  </si>
  <si>
    <t>49R9</t>
  </si>
  <si>
    <t>0805</t>
  </si>
  <si>
    <t>CRCW080549R9FKEA</t>
  </si>
  <si>
    <t>541-49.9CCT-ND</t>
  </si>
  <si>
    <t>C844847</t>
  </si>
  <si>
    <t>Resistors, 0603</t>
  </si>
  <si>
    <t>R15, R62, R59, R37, R78</t>
  </si>
  <si>
    <t>1R</t>
  </si>
  <si>
    <t>0603R</t>
  </si>
  <si>
    <t>CRCW06031R00FKEA</t>
  </si>
  <si>
    <t>541-1.00HHCT-ND</t>
  </si>
  <si>
    <t>C844752</t>
  </si>
  <si>
    <t>Last two letters refer to packaing type (reel)</t>
  </si>
  <si>
    <t>R46, R47</t>
  </si>
  <si>
    <t>33R</t>
  </si>
  <si>
    <t>TNPW060333R0BEEA</t>
  </si>
  <si>
    <t>541-3657-2-ND</t>
  </si>
  <si>
    <t>C2075703</t>
  </si>
  <si>
    <t>LCSC# changed: - → C2075703</t>
  </si>
  <si>
    <t>R27, R28, R35, R36</t>
  </si>
  <si>
    <t>39R</t>
  </si>
  <si>
    <t>CRCW060339R0FKEA</t>
  </si>
  <si>
    <t>541-39.0HCT-ND</t>
  </si>
  <si>
    <t>C844556</t>
  </si>
  <si>
    <t>R54, R67, R72</t>
  </si>
  <si>
    <t>100R</t>
  </si>
  <si>
    <t>CRCW0603100RFKEA</t>
  </si>
  <si>
    <t>541-100HCT-ND</t>
  </si>
  <si>
    <t>C844917</t>
  </si>
  <si>
    <t>R44</t>
  </si>
  <si>
    <t>274R</t>
  </si>
  <si>
    <t>TNPW0603274RBEEA</t>
  </si>
  <si>
    <t>541-TNPW0603274RBEEACT-ND</t>
  </si>
  <si>
    <t>C1870331</t>
  </si>
  <si>
    <t>LCSC# changed: - → C1870331</t>
  </si>
  <si>
    <t>R3, R7, R56, R63, R57, R58, R74, R75, R79</t>
  </si>
  <si>
    <t>1k</t>
  </si>
  <si>
    <t>CRCW06031K00FKEA</t>
  </si>
  <si>
    <t>541-1.00KHCT-ND</t>
  </si>
  <si>
    <t>C844920</t>
  </si>
  <si>
    <t>R23, R55, R52, R53</t>
  </si>
  <si>
    <t>2k</t>
  </si>
  <si>
    <t>CRCW06032K00FKEA</t>
  </si>
  <si>
    <t>541-2.00KHCT-ND</t>
  </si>
  <si>
    <t>C844924</t>
  </si>
  <si>
    <t>R13, R45, R61, R64, R65, R43</t>
  </si>
  <si>
    <t>10k</t>
  </si>
  <si>
    <t>CRCW060310K0FKEA</t>
  </si>
  <si>
    <t>541-10.0KHCT-ND</t>
  </si>
  <si>
    <t>C844918</t>
  </si>
  <si>
    <t>Resistors, 0402</t>
  </si>
  <si>
    <t>R1, R5, R6, R14</t>
  </si>
  <si>
    <t>0402R</t>
  </si>
  <si>
    <t>CRCW04021R00FKED</t>
  </si>
  <si>
    <t>541-1.00LLCT-ND</t>
  </si>
  <si>
    <t>C482087</t>
  </si>
  <si>
    <t>R2, R10, R39, R40, R41, R42</t>
  </si>
  <si>
    <t>330R</t>
  </si>
  <si>
    <t>CRCW0402330RFKED</t>
  </si>
  <si>
    <t>541-330LCT-ND</t>
  </si>
  <si>
    <t>C71626</t>
  </si>
  <si>
    <t>R16, R48, R49, R50, R51, R68</t>
  </si>
  <si>
    <t>CRCW04021K00FKED</t>
  </si>
  <si>
    <t>541-1.00KLCT-ND</t>
  </si>
  <si>
    <t>C4269559</t>
  </si>
  <si>
    <t>EE Reel</t>
  </si>
  <si>
    <t>LCSC sub: CRCW04021K00FKED → CRCW04021K00FKEE</t>
  </si>
  <si>
    <t>R24, R26, R30</t>
  </si>
  <si>
    <t>1.5k</t>
  </si>
  <si>
    <t>CRCW04021K50FKED</t>
  </si>
  <si>
    <t>541-1.50KLCT-ND</t>
  </si>
  <si>
    <t>C71622</t>
  </si>
  <si>
    <t>R25, R29</t>
  </si>
  <si>
    <t>6.81k</t>
  </si>
  <si>
    <t>CRCW04026K81FKED</t>
  </si>
  <si>
    <t>541-6.81KLCT-ND</t>
  </si>
  <si>
    <t>C843907</t>
  </si>
  <si>
    <t>R9, R11, R12, R69, R77</t>
  </si>
  <si>
    <t>CRCW040210K0FKED</t>
  </si>
  <si>
    <t>541-10.0KLCT-ND</t>
  </si>
  <si>
    <t>C71617</t>
  </si>
  <si>
    <t>R33</t>
  </si>
  <si>
    <t>47k</t>
  </si>
  <si>
    <t>CRCW040247K0FKED</t>
  </si>
  <si>
    <t>541-47.0KLCT-ND</t>
  </si>
  <si>
    <t>C482184</t>
  </si>
  <si>
    <t>R34</t>
  </si>
  <si>
    <t>68k</t>
  </si>
  <si>
    <t>CRCW040268K0FKED</t>
  </si>
  <si>
    <t>541-68.0KLCT-ND</t>
  </si>
  <si>
    <t>C482226</t>
  </si>
  <si>
    <t>R17, R18, R19, R20, R21, R31</t>
  </si>
  <si>
    <t>100k</t>
  </si>
  <si>
    <t>CRCW0402100KFKED</t>
  </si>
  <si>
    <t>541-100KLCT-ND</t>
  </si>
  <si>
    <t>C481918</t>
  </si>
  <si>
    <t>R80, R81, R83, R84</t>
  </si>
  <si>
    <t>5.1k</t>
  </si>
  <si>
    <t>CRCW04025K10FKED</t>
  </si>
  <si>
    <t>541-5.10KLCT-ND</t>
  </si>
  <si>
    <t>C482212</t>
  </si>
  <si>
    <t>Diodes, Transistors</t>
  </si>
  <si>
    <t>D1</t>
  </si>
  <si>
    <t>Dual Diode</t>
  </si>
  <si>
    <t>BAV99-7F</t>
  </si>
  <si>
    <t>SOT-23</t>
  </si>
  <si>
    <t>BAV99-7-F</t>
  </si>
  <si>
    <t>BAV99-FDICT-ND</t>
  </si>
  <si>
    <t>C106919</t>
  </si>
  <si>
    <t>U8</t>
  </si>
  <si>
    <t>N-Channel MOSFET</t>
  </si>
  <si>
    <t>IRF7807ZTRPBF</t>
  </si>
  <si>
    <t>SO08</t>
  </si>
  <si>
    <t>IRF7807ZPBFCT-ND</t>
  </si>
  <si>
    <t>Si4134DY</t>
  </si>
  <si>
    <t>T2,T4</t>
  </si>
  <si>
    <t>IRLML2502</t>
  </si>
  <si>
    <t>IRLML2502TRPBF</t>
  </si>
  <si>
    <t>IRLML2502PBFCT-ND</t>
  </si>
  <si>
    <t>C2589</t>
  </si>
  <si>
    <t>T1,T3</t>
  </si>
  <si>
    <t>P-Channel MOSFET</t>
  </si>
  <si>
    <t>IRLML6402TRPBF</t>
  </si>
  <si>
    <t>IRLML6402PBFCT-ND</t>
  </si>
  <si>
    <t>C2593</t>
  </si>
  <si>
    <t>5x</t>
  </si>
  <si>
    <t>U6</t>
  </si>
  <si>
    <t>ESD Protection Diode</t>
  </si>
  <si>
    <t>PRTR5V0U2AX</t>
  </si>
  <si>
    <t>SOT143B</t>
  </si>
  <si>
    <t>PRTR5V0U2AX,215</t>
  </si>
  <si>
    <t>568-7445-1-ND</t>
  </si>
  <si>
    <t>C547332</t>
  </si>
  <si>
    <t>Sourced</t>
  </si>
  <si>
    <t>LCSC sub: PRTR5V0U2AX,215 → PRTR5V0U2AX,235</t>
  </si>
  <si>
    <t>LEDs, 0603</t>
  </si>
  <si>
    <t>D4, LED9</t>
  </si>
  <si>
    <t>Green LED</t>
  </si>
  <si>
    <t>LED-0603</t>
  </si>
  <si>
    <t>APT1608CGCK</t>
  </si>
  <si>
    <t>754-1116-1-ND</t>
  </si>
  <si>
    <t>C5119770</t>
  </si>
  <si>
    <t>D2, D5, D7, LED10</t>
  </si>
  <si>
    <t>Red LED</t>
  </si>
  <si>
    <t>APT1608SURCK</t>
  </si>
  <si>
    <t xml:space="preserve">754-1123-1-ND </t>
  </si>
  <si>
    <t>C5875723</t>
  </si>
  <si>
    <t>D6, D9</t>
  </si>
  <si>
    <t>Blue LED</t>
  </si>
  <si>
    <t>APT1608QBC/D</t>
  </si>
  <si>
    <t>754-1434-1-ND</t>
  </si>
  <si>
    <t>C5875724</t>
  </si>
  <si>
    <t>Inductors, Ferrite Bead</t>
  </si>
  <si>
    <t>L1</t>
  </si>
  <si>
    <t>Inductor</t>
  </si>
  <si>
    <t>10uH/100mA</t>
  </si>
  <si>
    <t>0603</t>
  </si>
  <si>
    <t>AISC-0603F-100J-T</t>
  </si>
  <si>
    <t>535-12537-1-ND</t>
  </si>
  <si>
    <t>C3223200</t>
  </si>
  <si>
    <t>L11</t>
  </si>
  <si>
    <t>120nH</t>
  </si>
  <si>
    <t>HK1005R12J-T</t>
  </si>
  <si>
    <t>L5, L7, L8, L9, L10</t>
  </si>
  <si>
    <t>Ferrite bead</t>
  </si>
  <si>
    <t>1k/500mA</t>
  </si>
  <si>
    <t>FBMH1608HM102-T</t>
  </si>
  <si>
    <t>587-1739-1-ND</t>
  </si>
  <si>
    <t>C2766070</t>
  </si>
  <si>
    <t>L4, L6</t>
  </si>
  <si>
    <t>600R/1A</t>
  </si>
  <si>
    <t>742792651</t>
  </si>
  <si>
    <t>732-1593-1-ND</t>
  </si>
  <si>
    <t>L2, L3</t>
  </si>
  <si>
    <t>Shielded Inductor, Power</t>
  </si>
  <si>
    <t>3.3uH</t>
  </si>
  <si>
    <t>VLS3015</t>
  </si>
  <si>
    <t>SRN3015-3R3M</t>
  </si>
  <si>
    <t>SRN3015-3R3MCT-ND</t>
  </si>
  <si>
    <t>C1329526</t>
  </si>
  <si>
    <t>SUB: VLS3015ET-3R3M</t>
  </si>
  <si>
    <t>Crystals</t>
  </si>
  <si>
    <t>Q1</t>
  </si>
  <si>
    <t>Crystal</t>
  </si>
  <si>
    <t>12.0000MHz</t>
  </si>
  <si>
    <t xml:space="preserve">3.2 x 2.5mm </t>
  </si>
  <si>
    <t>ABM8G-12.000MHZ-4Y-T3</t>
  </si>
  <si>
    <t>535-10901-1-ND</t>
  </si>
  <si>
    <t>C596905</t>
  </si>
  <si>
    <t>IC's</t>
  </si>
  <si>
    <t>U2</t>
  </si>
  <si>
    <t>Xilinx FPGA</t>
  </si>
  <si>
    <t>6SLX9TQG144</t>
  </si>
  <si>
    <t>Must be -3, NOT -2</t>
  </si>
  <si>
    <t>TQ144</t>
  </si>
  <si>
    <t>XC6SLX9-3TQG144C</t>
  </si>
  <si>
    <t>122-1748-ND</t>
  </si>
  <si>
    <t>C1521680</t>
  </si>
  <si>
    <t>LCSC sub: XC6SLX9-3TQG144C → XC6SLX9-3TQG144I</t>
  </si>
  <si>
    <t>U12</t>
  </si>
  <si>
    <t>XMEGA Microcontroller</t>
  </si>
  <si>
    <t>XMEGA128D4-AU</t>
  </si>
  <si>
    <t>TQFP44</t>
  </si>
  <si>
    <t>ATXMEGA128D4-AURCT-ND</t>
  </si>
  <si>
    <t>C519281</t>
  </si>
  <si>
    <t>U1</t>
  </si>
  <si>
    <t>SAM3S Microcontroller</t>
  </si>
  <si>
    <t>ATSAM3U2CA-AU</t>
  </si>
  <si>
    <t>QFP50P1600X1600X160-100N</t>
  </si>
  <si>
    <t>ATSAM3U2CA-AU-ND</t>
  </si>
  <si>
    <t>C81839</t>
  </si>
  <si>
    <t>U3</t>
  </si>
  <si>
    <t>Analog Devices VGA</t>
  </si>
  <si>
    <t>AD8331</t>
  </si>
  <si>
    <t>QSOP20</t>
  </si>
  <si>
    <t>AD8331ARQZ</t>
  </si>
  <si>
    <t>AD8331ARQZ-R7CT-ND</t>
  </si>
  <si>
    <t>C578697</t>
  </si>
  <si>
    <t>ADI Samples</t>
  </si>
  <si>
    <t>U4</t>
  </si>
  <si>
    <t>Analog Devices ADC</t>
  </si>
  <si>
    <t>AD9215BRUZ</t>
  </si>
  <si>
    <t>TSSOP28</t>
  </si>
  <si>
    <t>AD9215BRUZ-105</t>
  </si>
  <si>
    <t>AD9215BRUZ-105-ND</t>
  </si>
  <si>
    <t>C386303</t>
  </si>
  <si>
    <t>U10</t>
  </si>
  <si>
    <t>LDO Regulator, 3.0V</t>
  </si>
  <si>
    <t>LP3985IM5-3.0</t>
  </si>
  <si>
    <t>SOT23-5</t>
  </si>
  <si>
    <t>LP3985IM5X-3.0/NOPB</t>
  </si>
  <si>
    <t>LP3985IM5X-3.0/NOPBCT-ND</t>
  </si>
  <si>
    <t>C2870801</t>
  </si>
  <si>
    <t>U7</t>
  </si>
  <si>
    <t>LDO Regulator, 3.3V</t>
  </si>
  <si>
    <t>TC1262-3.3VDBTR</t>
  </si>
  <si>
    <t>SOT223</t>
  </si>
  <si>
    <t>TC1262-3.3VDBCT-ND</t>
  </si>
  <si>
    <t>C52507</t>
  </si>
  <si>
    <t>U5</t>
  </si>
  <si>
    <t>Switching Regulator</t>
  </si>
  <si>
    <t>LTC3419EMS</t>
  </si>
  <si>
    <t>MSOP10</t>
  </si>
  <si>
    <t>LTC3419EMS#PBF</t>
  </si>
  <si>
    <t>LTC3419EMS#PBF-ND</t>
  </si>
  <si>
    <t>C684747</t>
  </si>
  <si>
    <t>Not -1 version (would be fixed)</t>
  </si>
  <si>
    <t>LCSC sub: LTC3419EMS#PBF → LTC3419EMS#TRPBF</t>
  </si>
  <si>
    <t>Connectors</t>
  </si>
  <si>
    <t>J8</t>
  </si>
  <si>
    <t>USB-C Connector</t>
  </si>
  <si>
    <t>2171790001</t>
  </si>
  <si>
    <t>SMD</t>
  </si>
  <si>
    <t>900-2171790001CT-ND</t>
  </si>
  <si>
    <t>C3197684</t>
  </si>
  <si>
    <t>CW-SMA</t>
  </si>
  <si>
    <t>SMA Connector</t>
  </si>
  <si>
    <t>BWSMA-KE-P001</t>
  </si>
  <si>
    <t>-</t>
  </si>
  <si>
    <t>C496550</t>
  </si>
  <si>
    <t>CW-TRG</t>
  </si>
  <si>
    <t>IDC Header 2x10</t>
  </si>
  <si>
    <t>2.54-2*10P</t>
  </si>
  <si>
    <t>Through Hole, P=2.54mm</t>
  </si>
  <si>
    <t>C3405</t>
  </si>
  <si>
    <t>IDC Connector 3-Piece</t>
  </si>
  <si>
    <t>P=2.54mm</t>
  </si>
  <si>
    <t>C20346</t>
  </si>
  <si>
    <t>6x</t>
  </si>
  <si>
    <t>Totals:</t>
  </si>
  <si>
    <t>Build Multiplier</t>
  </si>
  <si>
    <t>← Number of boards to build</t>
  </si>
  <si>
    <t>Designator Prefix</t>
  </si>
  <si>
    <t>← Prefixed to Refs in CSV export (e.g. Prj: R1, R2)</t>
  </si>
  <si>
    <t>CW</t>
  </si>
  <si>
    <t>C727498</t>
  </si>
  <si>
    <t>LQG15HHR12G02D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</si>
</sst>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DD8E6"/>
        <bgColor rgb="FFADD8E6"/>
      </patternFill>
    </fill>
    <fill>
      <patternFill patternType="solid">
        <fgColor rgb="FFADD8E6"/>
        <bgColor rgb="FFADD8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11">
    <dxf>
      <fill>
        <patternFill patternType="solid">
          <fgColor rgb="FFFF9999"/>
          <bgColor rgb="FFFF999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CE4D6"/>
          <bgColor rgb="FFFCE4D6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ont>
        <color rgb="FF99999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9"/>
  <sheetViews>
    <sheetView tabSelected="1" topLeftCell="I1" workbookViewId="0">
      <pane ySplit="1" topLeftCell="A36" activePane="bottomLeft" state="frozen"/>
      <selection pane="bottomLeft" activeCell="AA58" sqref="AA58"/>
    </sheetView>
  </sheetViews>
  <sheetFormatPr baseColWidth="10" defaultColWidth="8.83203125" defaultRowHeight="15" x14ac:dyDescent="0.2"/>
  <cols>
    <col min="1" max="1" width="8" customWidth="1"/>
    <col min="2" max="2" width="5" customWidth="1"/>
    <col min="3" max="3" width="55" customWidth="1"/>
    <col min="4" max="4" width="30" customWidth="1"/>
    <col min="5" max="5" width="18" customWidth="1"/>
    <col min="6" max="6" width="20" customWidth="1"/>
    <col min="7" max="7" width="15" customWidth="1"/>
    <col min="8" max="8" width="28" customWidth="1"/>
    <col min="9" max="9" width="32" customWidth="1"/>
    <col min="10" max="10" width="10" customWidth="1"/>
    <col min="11" max="11" width="7" customWidth="1"/>
    <col min="12" max="12" width="9" customWidth="1"/>
    <col min="13" max="13" width="10" customWidth="1"/>
    <col min="14" max="14" width="15" customWidth="1"/>
    <col min="15" max="16" width="10" customWidth="1"/>
    <col min="17" max="18" width="9" customWidth="1"/>
    <col min="19" max="19" width="30" customWidth="1"/>
    <col min="20" max="20" width="15" customWidth="1"/>
    <col min="21" max="21" width="18" customWidth="1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6" t="s">
        <v>17</v>
      </c>
      <c r="S1" s="8" t="s">
        <v>18</v>
      </c>
      <c r="T1" s="1" t="s">
        <v>19</v>
      </c>
      <c r="U1" s="1" t="s">
        <v>20</v>
      </c>
      <c r="V1" t="s">
        <v>21</v>
      </c>
      <c r="W1" t="s">
        <v>22</v>
      </c>
    </row>
    <row r="2" spans="1:23" x14ac:dyDescent="0.2">
      <c r="A2" s="2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x14ac:dyDescent="0.2">
      <c r="A3">
        <v>1</v>
      </c>
      <c r="B3">
        <v>3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  <c r="H3" t="s">
        <v>29</v>
      </c>
      <c r="I3" t="s">
        <v>30</v>
      </c>
      <c r="J3">
        <v>0.35</v>
      </c>
      <c r="K3">
        <v>2</v>
      </c>
      <c r="L3">
        <f>IF(B3*$B$78+K3=0,"",B3*$B$78+K3)</f>
        <v>5</v>
      </c>
      <c r="M3">
        <f>IF(ISNUMBER(J3),ROUND(L3*J3,2),"")</f>
        <v>1.75</v>
      </c>
      <c r="N3" t="s">
        <v>31</v>
      </c>
      <c r="O3">
        <v>3.2899999999999999E-2</v>
      </c>
      <c r="P3">
        <f>IF(OR(O3="",L3=0,L3=""),"",ROUND(IF(AND(Q3&lt;&gt;"",ISNUMBER(VALUE(SUBSTITUTE(Q3,"x","")))),CEILING(L3,VALUE(SUBSTITUTE(Q3,"x","")))*O3,L3*O3),2))</f>
        <v>0.66</v>
      </c>
      <c r="Q3" t="s">
        <v>32</v>
      </c>
      <c r="T3" t="str">
        <f>IF(V3&lt;&gt;"","On Hand",IF(AND(R3="OOS",S3="OOS"),"Unsourced",IF(S3="OOS",IF(ISNUMBER(P3),"LCSC",""),IF(R3="OOS",IF(ISNUMBER(M3),"Digikey",""),IF(AND(ISNUMBER(M3),M3&gt;0,ISNUMBER(P3),P3&gt;0),IF(M3&lt;=P3,"Digikey","LCSC"),IF(AND(ISNUMBER(M3),M3&gt;0),"Digikey",IF(AND(ISNUMBER(P3),P3&gt;0),"LCSC","")))))))</f>
        <v>LCSC</v>
      </c>
    </row>
    <row r="4" spans="1:23" x14ac:dyDescent="0.2">
      <c r="A4">
        <v>2</v>
      </c>
      <c r="B4">
        <v>1</v>
      </c>
      <c r="C4" t="s">
        <v>33</v>
      </c>
      <c r="D4" t="s">
        <v>25</v>
      </c>
      <c r="E4" t="s">
        <v>34</v>
      </c>
      <c r="F4" t="s">
        <v>35</v>
      </c>
      <c r="G4" t="s">
        <v>28</v>
      </c>
      <c r="H4" t="s">
        <v>36</v>
      </c>
      <c r="I4" t="s">
        <v>37</v>
      </c>
      <c r="J4">
        <v>0.44</v>
      </c>
      <c r="K4">
        <v>1</v>
      </c>
      <c r="L4">
        <f>IF(B4*$B$78+K4=0,"",B4*$B$78+K4)</f>
        <v>2</v>
      </c>
      <c r="M4">
        <f>IF(ISNUMBER(J4),ROUND(L4*J4,2),"")</f>
        <v>0.88</v>
      </c>
      <c r="N4" t="s">
        <v>38</v>
      </c>
      <c r="O4">
        <v>7.9899999999999999E-2</v>
      </c>
      <c r="P4">
        <f>IF(OR(O4="",L4=0,L4=""),"",ROUND(IF(AND(Q4&lt;&gt;"",ISNUMBER(VALUE(SUBSTITUTE(Q4,"x","")))),CEILING(L4,VALUE(SUBSTITUTE(Q4,"x","")))*O4,L4*O4),2))</f>
        <v>0.8</v>
      </c>
      <c r="Q4" t="s">
        <v>39</v>
      </c>
      <c r="T4" t="str">
        <f>IF(V4&lt;&gt;"","On Hand",IF(AND(R4="OOS",S4="OOS"),"Unsourced",IF(S4="OOS",IF(ISNUMBER(P4),"LCSC",""),IF(R4="OOS",IF(ISNUMBER(M4),"Digikey",""),IF(AND(ISNUMBER(M4),M4&gt;0,ISNUMBER(P4),P4&gt;0),IF(M4&lt;=P4,"Digikey","LCSC"),IF(AND(ISNUMBER(M4),M4&gt;0),"Digikey",IF(AND(ISNUMBER(P4),P4&gt;0),"LCSC","")))))))</f>
        <v>LCSC</v>
      </c>
    </row>
    <row r="5" spans="1:23" x14ac:dyDescent="0.2">
      <c r="A5" s="2" t="s">
        <v>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3" x14ac:dyDescent="0.2">
      <c r="A6">
        <v>3</v>
      </c>
      <c r="B6">
        <v>1</v>
      </c>
      <c r="C6" t="s">
        <v>41</v>
      </c>
      <c r="D6" t="s">
        <v>25</v>
      </c>
      <c r="E6" t="s">
        <v>42</v>
      </c>
      <c r="F6" t="s">
        <v>43</v>
      </c>
      <c r="G6" t="s">
        <v>44</v>
      </c>
      <c r="H6" t="s">
        <v>45</v>
      </c>
      <c r="I6" t="s">
        <v>46</v>
      </c>
      <c r="J6">
        <v>0.1</v>
      </c>
      <c r="K6">
        <v>1</v>
      </c>
      <c r="L6">
        <f t="shared" ref="L6:L15" si="0">IF(B6*$B$78+K6=0,"",B6*$B$78+K6)</f>
        <v>2</v>
      </c>
      <c r="M6">
        <f t="shared" ref="M6:M15" si="1">IF(ISNUMBER(J6),ROUND(L6*J6,2),"")</f>
        <v>0.2</v>
      </c>
      <c r="N6" s="5" t="s">
        <v>47</v>
      </c>
      <c r="O6">
        <v>4.8999999999999998E-3</v>
      </c>
      <c r="P6">
        <f t="shared" ref="P6:P15" si="2">IF(OR(O6="",L6=0,L6=""),"",ROUND(IF(AND(Q6&lt;&gt;"",ISNUMBER(VALUE(SUBSTITUTE(Q6,"x","")))),CEILING(L6,VALUE(SUBSTITUTE(Q6,"x","")))*O6,L6*O6),2))</f>
        <v>0.49</v>
      </c>
      <c r="Q6" t="s">
        <v>48</v>
      </c>
      <c r="S6" t="s">
        <v>49</v>
      </c>
      <c r="T6" t="str">
        <f t="shared" ref="T6:T15" si="3">IF(V6&lt;&gt;"","On Hand",IF(AND(R6="OOS",S6="OOS"),"Unsourced",IF(S6="OOS",IF(ISNUMBER(P6),"LCSC",""),IF(R6="OOS",IF(ISNUMBER(M6),"Digikey",""),IF(AND(ISNUMBER(M6),M6&gt;0,ISNUMBER(P6),P6&gt;0),IF(M6&lt;=P6,"Digikey","LCSC"),IF(AND(ISNUMBER(M6),M6&gt;0),"Digikey",IF(AND(ISNUMBER(P6),P6&gt;0),"LCSC","")))))))</f>
        <v>LCSC</v>
      </c>
      <c r="W6" t="s">
        <v>50</v>
      </c>
    </row>
    <row r="7" spans="1:23" x14ac:dyDescent="0.2">
      <c r="A7">
        <v>4</v>
      </c>
      <c r="B7">
        <v>1</v>
      </c>
      <c r="C7" t="s">
        <v>51</v>
      </c>
      <c r="D7" t="s">
        <v>25</v>
      </c>
      <c r="E7" t="s">
        <v>52</v>
      </c>
      <c r="F7" t="s">
        <v>43</v>
      </c>
      <c r="G7" t="s">
        <v>44</v>
      </c>
      <c r="H7" t="s">
        <v>53</v>
      </c>
      <c r="I7" t="s">
        <v>54</v>
      </c>
      <c r="J7">
        <v>0.1</v>
      </c>
      <c r="K7">
        <v>1</v>
      </c>
      <c r="L7">
        <f t="shared" si="0"/>
        <v>2</v>
      </c>
      <c r="M7">
        <f t="shared" si="1"/>
        <v>0.2</v>
      </c>
      <c r="N7" s="5" t="s">
        <v>55</v>
      </c>
      <c r="O7">
        <v>4.4999999999999997E-3</v>
      </c>
      <c r="P7">
        <f t="shared" si="2"/>
        <v>0.45</v>
      </c>
      <c r="Q7" t="s">
        <v>48</v>
      </c>
      <c r="S7" t="s">
        <v>49</v>
      </c>
      <c r="T7" t="str">
        <f t="shared" si="3"/>
        <v>LCSC</v>
      </c>
      <c r="W7" t="s">
        <v>56</v>
      </c>
    </row>
    <row r="8" spans="1:23" x14ac:dyDescent="0.2">
      <c r="A8">
        <v>5</v>
      </c>
      <c r="B8">
        <v>2</v>
      </c>
      <c r="C8" t="s">
        <v>57</v>
      </c>
      <c r="D8" t="s">
        <v>25</v>
      </c>
      <c r="E8" t="s">
        <v>58</v>
      </c>
      <c r="F8" t="s">
        <v>43</v>
      </c>
      <c r="G8" t="s">
        <v>44</v>
      </c>
      <c r="H8" t="s">
        <v>59</v>
      </c>
      <c r="I8" t="s">
        <v>60</v>
      </c>
      <c r="J8">
        <v>0.1</v>
      </c>
      <c r="K8">
        <v>1</v>
      </c>
      <c r="L8">
        <f t="shared" si="0"/>
        <v>3</v>
      </c>
      <c r="M8">
        <f t="shared" si="1"/>
        <v>0.3</v>
      </c>
      <c r="N8" s="5" t="s">
        <v>61</v>
      </c>
      <c r="O8">
        <v>4.1000000000000003E-3</v>
      </c>
      <c r="P8">
        <f t="shared" si="2"/>
        <v>0.41</v>
      </c>
      <c r="Q8" t="s">
        <v>48</v>
      </c>
      <c r="S8" t="s">
        <v>49</v>
      </c>
      <c r="T8" t="str">
        <f t="shared" si="3"/>
        <v>LCSC</v>
      </c>
      <c r="W8" t="s">
        <v>62</v>
      </c>
    </row>
    <row r="9" spans="1:23" x14ac:dyDescent="0.2">
      <c r="A9">
        <v>6</v>
      </c>
      <c r="B9">
        <v>3</v>
      </c>
      <c r="C9" t="s">
        <v>63</v>
      </c>
      <c r="D9" t="s">
        <v>25</v>
      </c>
      <c r="E9" t="s">
        <v>64</v>
      </c>
      <c r="F9" t="s">
        <v>65</v>
      </c>
      <c r="G9" t="s">
        <v>44</v>
      </c>
      <c r="H9" t="s">
        <v>66</v>
      </c>
      <c r="I9" t="s">
        <v>67</v>
      </c>
      <c r="K9">
        <v>1</v>
      </c>
      <c r="L9">
        <f t="shared" si="0"/>
        <v>4</v>
      </c>
      <c r="M9" t="str">
        <f t="shared" si="1"/>
        <v/>
      </c>
      <c r="N9" t="s">
        <v>68</v>
      </c>
      <c r="O9">
        <v>4.8999999999999998E-3</v>
      </c>
      <c r="P9">
        <f t="shared" si="2"/>
        <v>0.49</v>
      </c>
      <c r="Q9" t="s">
        <v>48</v>
      </c>
      <c r="S9" t="s">
        <v>49</v>
      </c>
      <c r="T9" t="str">
        <f t="shared" si="3"/>
        <v>LCSC</v>
      </c>
    </row>
    <row r="10" spans="1:23" x14ac:dyDescent="0.2">
      <c r="A10">
        <v>7</v>
      </c>
      <c r="B10">
        <v>1</v>
      </c>
      <c r="C10" t="s">
        <v>69</v>
      </c>
      <c r="D10" t="s">
        <v>25</v>
      </c>
      <c r="E10" t="s">
        <v>70</v>
      </c>
      <c r="F10" t="s">
        <v>65</v>
      </c>
      <c r="G10" t="s">
        <v>44</v>
      </c>
      <c r="H10" t="s">
        <v>71</v>
      </c>
      <c r="I10" t="s">
        <v>72</v>
      </c>
      <c r="K10">
        <v>1</v>
      </c>
      <c r="L10">
        <f t="shared" si="0"/>
        <v>2</v>
      </c>
      <c r="M10" t="str">
        <f t="shared" si="1"/>
        <v/>
      </c>
      <c r="N10" t="s">
        <v>73</v>
      </c>
      <c r="O10">
        <v>7.3000000000000001E-3</v>
      </c>
      <c r="P10">
        <f t="shared" si="2"/>
        <v>0.73</v>
      </c>
      <c r="Q10" t="s">
        <v>48</v>
      </c>
      <c r="S10" t="s">
        <v>49</v>
      </c>
      <c r="T10" t="str">
        <f t="shared" si="3"/>
        <v>LCSC</v>
      </c>
    </row>
    <row r="11" spans="1:23" x14ac:dyDescent="0.2">
      <c r="A11">
        <v>8</v>
      </c>
      <c r="B11">
        <v>11</v>
      </c>
      <c r="C11" t="s">
        <v>74</v>
      </c>
      <c r="D11" t="s">
        <v>25</v>
      </c>
      <c r="E11" t="s">
        <v>75</v>
      </c>
      <c r="F11" t="s">
        <v>65</v>
      </c>
      <c r="G11" t="s">
        <v>44</v>
      </c>
      <c r="H11" t="s">
        <v>76</v>
      </c>
      <c r="I11" t="s">
        <v>77</v>
      </c>
      <c r="K11">
        <v>1</v>
      </c>
      <c r="L11">
        <f t="shared" si="0"/>
        <v>12</v>
      </c>
      <c r="M11" t="str">
        <f t="shared" si="1"/>
        <v/>
      </c>
      <c r="N11" t="s">
        <v>78</v>
      </c>
      <c r="O11">
        <v>6.4000000000000003E-3</v>
      </c>
      <c r="P11">
        <f t="shared" si="2"/>
        <v>0.64</v>
      </c>
      <c r="Q11" t="s">
        <v>48</v>
      </c>
      <c r="S11" t="s">
        <v>49</v>
      </c>
      <c r="T11" t="str">
        <f t="shared" si="3"/>
        <v>LCSC</v>
      </c>
    </row>
    <row r="12" spans="1:23" x14ac:dyDescent="0.2">
      <c r="A12">
        <v>9</v>
      </c>
      <c r="B12">
        <v>13</v>
      </c>
      <c r="C12" t="s">
        <v>79</v>
      </c>
      <c r="D12" t="s">
        <v>80</v>
      </c>
      <c r="E12" t="s">
        <v>81</v>
      </c>
      <c r="F12" t="s">
        <v>82</v>
      </c>
      <c r="G12" t="s">
        <v>44</v>
      </c>
      <c r="H12" t="s">
        <v>83</v>
      </c>
      <c r="I12" t="s">
        <v>84</v>
      </c>
      <c r="J12">
        <v>5.8999999999999997E-2</v>
      </c>
      <c r="K12">
        <v>1</v>
      </c>
      <c r="L12">
        <f t="shared" si="0"/>
        <v>14</v>
      </c>
      <c r="M12">
        <f t="shared" si="1"/>
        <v>0.83</v>
      </c>
      <c r="N12" t="s">
        <v>85</v>
      </c>
      <c r="O12">
        <v>1.5800000000000002E-2</v>
      </c>
      <c r="P12">
        <f t="shared" si="2"/>
        <v>0.79</v>
      </c>
      <c r="Q12" t="s">
        <v>86</v>
      </c>
      <c r="T12" t="str">
        <f t="shared" si="3"/>
        <v>LCSC</v>
      </c>
    </row>
    <row r="13" spans="1:23" x14ac:dyDescent="0.2">
      <c r="A13">
        <v>10</v>
      </c>
      <c r="B13">
        <v>6</v>
      </c>
      <c r="C13" t="s">
        <v>87</v>
      </c>
      <c r="D13" t="s">
        <v>25</v>
      </c>
      <c r="E13" t="s">
        <v>88</v>
      </c>
      <c r="F13" t="s">
        <v>82</v>
      </c>
      <c r="G13" t="s">
        <v>44</v>
      </c>
      <c r="H13" t="s">
        <v>89</v>
      </c>
      <c r="I13" t="s">
        <v>90</v>
      </c>
      <c r="K13">
        <v>1</v>
      </c>
      <c r="L13">
        <f t="shared" si="0"/>
        <v>7</v>
      </c>
      <c r="M13" t="str">
        <f t="shared" si="1"/>
        <v/>
      </c>
      <c r="N13" t="s">
        <v>91</v>
      </c>
      <c r="O13">
        <v>1.18E-2</v>
      </c>
      <c r="P13">
        <f t="shared" si="2"/>
        <v>0.59</v>
      </c>
      <c r="Q13" t="s">
        <v>86</v>
      </c>
      <c r="S13" t="s">
        <v>49</v>
      </c>
      <c r="T13" t="str">
        <f t="shared" si="3"/>
        <v>LCSC</v>
      </c>
    </row>
    <row r="14" spans="1:23" x14ac:dyDescent="0.2">
      <c r="A14">
        <v>11</v>
      </c>
      <c r="B14">
        <v>3</v>
      </c>
      <c r="C14" t="s">
        <v>92</v>
      </c>
      <c r="D14" t="s">
        <v>25</v>
      </c>
      <c r="E14" t="s">
        <v>93</v>
      </c>
      <c r="F14" t="s">
        <v>94</v>
      </c>
      <c r="G14" t="s">
        <v>44</v>
      </c>
      <c r="H14" t="s">
        <v>95</v>
      </c>
      <c r="I14" t="s">
        <v>96</v>
      </c>
      <c r="K14">
        <v>1</v>
      </c>
      <c r="L14">
        <f t="shared" si="0"/>
        <v>4</v>
      </c>
      <c r="M14" t="str">
        <f t="shared" si="1"/>
        <v/>
      </c>
      <c r="N14" t="s">
        <v>97</v>
      </c>
      <c r="O14">
        <v>1.0699999999999999E-2</v>
      </c>
      <c r="P14">
        <f t="shared" si="2"/>
        <v>0.54</v>
      </c>
      <c r="Q14" t="s">
        <v>86</v>
      </c>
      <c r="S14" t="s">
        <v>49</v>
      </c>
      <c r="T14" t="str">
        <f t="shared" si="3"/>
        <v>LCSC</v>
      </c>
    </row>
    <row r="15" spans="1:23" x14ac:dyDescent="0.2">
      <c r="A15">
        <v>12</v>
      </c>
      <c r="B15">
        <v>4</v>
      </c>
      <c r="C15" t="s">
        <v>98</v>
      </c>
      <c r="D15" t="s">
        <v>25</v>
      </c>
      <c r="E15" t="s">
        <v>99</v>
      </c>
      <c r="F15" t="s">
        <v>82</v>
      </c>
      <c r="G15" t="s">
        <v>44</v>
      </c>
      <c r="H15" t="s">
        <v>100</v>
      </c>
      <c r="I15" t="s">
        <v>101</v>
      </c>
      <c r="J15">
        <v>0.17</v>
      </c>
      <c r="K15">
        <v>1</v>
      </c>
      <c r="L15">
        <f t="shared" si="0"/>
        <v>5</v>
      </c>
      <c r="M15">
        <f t="shared" si="1"/>
        <v>0.85</v>
      </c>
      <c r="N15" t="s">
        <v>102</v>
      </c>
      <c r="O15">
        <v>1.5299999999999999E-2</v>
      </c>
      <c r="P15">
        <f t="shared" si="2"/>
        <v>0.77</v>
      </c>
      <c r="Q15" t="s">
        <v>86</v>
      </c>
      <c r="S15" t="s">
        <v>49</v>
      </c>
      <c r="T15" t="str">
        <f t="shared" si="3"/>
        <v>LCSC</v>
      </c>
    </row>
    <row r="16" spans="1:23" x14ac:dyDescent="0.2">
      <c r="A16" s="2" t="s">
        <v>103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3" x14ac:dyDescent="0.2">
      <c r="A17">
        <v>13</v>
      </c>
      <c r="B17">
        <v>53</v>
      </c>
      <c r="C17" t="s">
        <v>104</v>
      </c>
      <c r="D17" t="s">
        <v>25</v>
      </c>
      <c r="E17" t="s">
        <v>105</v>
      </c>
      <c r="F17" t="s">
        <v>65</v>
      </c>
      <c r="G17" t="s">
        <v>106</v>
      </c>
      <c r="H17" t="s">
        <v>107</v>
      </c>
      <c r="I17" t="s">
        <v>108</v>
      </c>
      <c r="J17">
        <v>1.4800000000000001E-2</v>
      </c>
      <c r="K17">
        <v>1</v>
      </c>
      <c r="L17">
        <f>IF(B17*$B$78+K17=0,"",B17*$B$78+K17)</f>
        <v>54</v>
      </c>
      <c r="M17">
        <f>IF(ISNUMBER(J17),ROUND(L17*J17,2),"")</f>
        <v>0.8</v>
      </c>
      <c r="N17" t="s">
        <v>109</v>
      </c>
      <c r="O17">
        <v>2.7000000000000001E-3</v>
      </c>
      <c r="P17">
        <f>IF(OR(O17="",L17=0,L17=""),"",ROUND(IF(AND(Q17&lt;&gt;"",ISNUMBER(VALUE(SUBSTITUTE(Q17,"x","")))),CEILING(L17,VALUE(SUBSTITUTE(Q17,"x","")))*O17,L17*O17),2))</f>
        <v>0.27</v>
      </c>
      <c r="Q17" s="7" t="s">
        <v>48</v>
      </c>
      <c r="R17" t="s">
        <v>49</v>
      </c>
      <c r="T17" t="str">
        <f>IF(V17&lt;&gt;"","On Hand",IF(AND(R17="OOS",S17="OOS"),"Unsourced",IF(S17="OOS",IF(ISNUMBER(P17),"LCSC",""),IF(R17="OOS",IF(ISNUMBER(M17),"Digikey",""),IF(AND(ISNUMBER(M17),M17&gt;0,ISNUMBER(P17),P17&gt;0),IF(M17&lt;=P17,"Digikey","LCSC"),IF(AND(ISNUMBER(M17),M17&gt;0),"Digikey",IF(AND(ISNUMBER(P17),P17&gt;0),"LCSC","")))))))</f>
        <v>Digikey</v>
      </c>
    </row>
    <row r="18" spans="1:23" x14ac:dyDescent="0.2">
      <c r="A18">
        <v>14</v>
      </c>
      <c r="B18">
        <v>2</v>
      </c>
      <c r="C18" t="s">
        <v>110</v>
      </c>
      <c r="D18" t="s">
        <v>25</v>
      </c>
      <c r="E18" t="s">
        <v>111</v>
      </c>
      <c r="F18" t="s">
        <v>112</v>
      </c>
      <c r="G18" t="s">
        <v>106</v>
      </c>
      <c r="H18" t="s">
        <v>113</v>
      </c>
      <c r="I18" t="s">
        <v>114</v>
      </c>
      <c r="K18">
        <v>3</v>
      </c>
      <c r="L18">
        <f>IF(B18*$B$78+K18=0,"",B18*$B$78+K18)</f>
        <v>5</v>
      </c>
      <c r="M18" t="str">
        <f>IF(ISNUMBER(J18),ROUND(L18*J18,2),"")</f>
        <v/>
      </c>
      <c r="N18" s="5" t="s">
        <v>115</v>
      </c>
      <c r="O18">
        <v>1.1599999999999999E-2</v>
      </c>
      <c r="P18">
        <f>IF(OR(O18="",L18=0,L18=""),"",ROUND(IF(AND(Q18&lt;&gt;"",ISNUMBER(VALUE(SUBSTITUTE(Q18,"x","")))),CEILING(L18,VALUE(SUBSTITUTE(Q18,"x","")))*O18,L18*O18),2))</f>
        <v>0.06</v>
      </c>
      <c r="S18" t="s">
        <v>49</v>
      </c>
      <c r="T18" t="str">
        <f>IF(V18&lt;&gt;"","On Hand",IF(AND(R18="OOS",S18="OOS"),"Unsourced",IF(S18="OOS",IF(ISNUMBER(P18),"LCSC",""),IF(R18="OOS",IF(ISNUMBER(M18),"Digikey",""),IF(AND(ISNUMBER(M18),M18&gt;0,ISNUMBER(P18),P18&gt;0),IF(M18&lt;=P18,"Digikey","LCSC"),IF(AND(ISNUMBER(M18),M18&gt;0),"Digikey",IF(AND(ISNUMBER(P18),P18&gt;0),"LCSC","")))))))</f>
        <v>LCSC</v>
      </c>
      <c r="U18" t="s">
        <v>116</v>
      </c>
      <c r="W18" t="s">
        <v>117</v>
      </c>
    </row>
    <row r="19" spans="1:23" x14ac:dyDescent="0.2">
      <c r="A19">
        <v>15</v>
      </c>
      <c r="B19">
        <v>3</v>
      </c>
      <c r="C19" t="s">
        <v>118</v>
      </c>
      <c r="D19" t="s">
        <v>80</v>
      </c>
      <c r="E19" t="s">
        <v>119</v>
      </c>
      <c r="F19" t="s">
        <v>65</v>
      </c>
      <c r="G19" t="s">
        <v>106</v>
      </c>
      <c r="H19" t="s">
        <v>120</v>
      </c>
      <c r="I19" t="s">
        <v>121</v>
      </c>
      <c r="J19">
        <v>0.1</v>
      </c>
      <c r="K19">
        <v>2</v>
      </c>
      <c r="L19">
        <f>IF(B19*$B$78+K19=0,"",B19*$B$78+K19)</f>
        <v>5</v>
      </c>
      <c r="M19">
        <f>IF(ISNUMBER(J19),ROUND(L19*J19,2),"")</f>
        <v>0.5</v>
      </c>
      <c r="N19" t="s">
        <v>122</v>
      </c>
      <c r="O19">
        <v>5.1000000000000004E-3</v>
      </c>
      <c r="P19">
        <f>IF(OR(O19="",L19=0,L19=""),"",ROUND(IF(AND(Q19&lt;&gt;"",ISNUMBER(VALUE(SUBSTITUTE(Q19,"x","")))),CEILING(L19,VALUE(SUBSTITUTE(Q19,"x","")))*O19,L19*O19),2))</f>
        <v>0.03</v>
      </c>
      <c r="Q19" s="7"/>
      <c r="R19" t="s">
        <v>49</v>
      </c>
      <c r="T19" t="str">
        <f>IF(V19&lt;&gt;"","On Hand",IF(AND(R19="OOS",S19="OOS"),"Unsourced",IF(S19="OOS",IF(ISNUMBER(P19),"LCSC",""),IF(R19="OOS",IF(ISNUMBER(M19),"Digikey",""),IF(AND(ISNUMBER(M19),M19&gt;0,ISNUMBER(P19),P19&gt;0),IF(M19&lt;=P19,"Digikey","LCSC"),IF(AND(ISNUMBER(M19),M19&gt;0),"Digikey",IF(AND(ISNUMBER(P19),P19&gt;0),"LCSC","")))))))</f>
        <v>Digikey</v>
      </c>
    </row>
    <row r="20" spans="1:23" x14ac:dyDescent="0.2">
      <c r="A20">
        <v>16</v>
      </c>
      <c r="B20">
        <v>4</v>
      </c>
      <c r="C20" t="s">
        <v>123</v>
      </c>
      <c r="D20" t="s">
        <v>25</v>
      </c>
      <c r="E20" t="s">
        <v>124</v>
      </c>
      <c r="F20" t="s">
        <v>125</v>
      </c>
      <c r="G20" t="s">
        <v>106</v>
      </c>
      <c r="H20" t="s">
        <v>126</v>
      </c>
      <c r="I20" t="s">
        <v>127</v>
      </c>
      <c r="K20">
        <v>0</v>
      </c>
      <c r="L20">
        <f>IF(B20*$B$78+K20=0,"",B20*$B$78+K20)</f>
        <v>4</v>
      </c>
      <c r="M20" t="str">
        <f>IF(ISNUMBER(J20),ROUND(L20*J20,2),"")</f>
        <v/>
      </c>
      <c r="P20" t="str">
        <f>IF(OR(O20="",L20=0,L20=""),"",ROUND(IF(AND(Q20&lt;&gt;"",ISNUMBER(VALUE(SUBSTITUTE(Q20,"x","")))),CEILING(L20,VALUE(SUBSTITUTE(Q20,"x","")))*O20,L20*O20),2))</f>
        <v/>
      </c>
      <c r="R20" t="s">
        <v>49</v>
      </c>
      <c r="S20" t="s">
        <v>49</v>
      </c>
      <c r="T20" t="str">
        <f>IF(V20&lt;&gt;"","On Hand",IF(AND(R20="OOS",S20="OOS"),"Unsourced",IF(S20="OOS",IF(ISNUMBER(P20),"LCSC",""),IF(R20="OOS",IF(ISNUMBER(M20),"Digikey",""),IF(AND(ISNUMBER(M20),M20&gt;0,ISNUMBER(P20),P20&gt;0),IF(M20&lt;=P20,"Digikey","LCSC"),IF(AND(ISNUMBER(M20),M20&gt;0),"Digikey",IF(AND(ISNUMBER(P20),P20&gt;0),"LCSC","")))))))</f>
        <v>Unsourced</v>
      </c>
    </row>
    <row r="21" spans="1:23" x14ac:dyDescent="0.2">
      <c r="A21">
        <v>17</v>
      </c>
      <c r="B21">
        <v>2</v>
      </c>
      <c r="C21" t="s">
        <v>128</v>
      </c>
      <c r="D21" t="s">
        <v>25</v>
      </c>
      <c r="E21" t="s">
        <v>129</v>
      </c>
      <c r="F21" t="s">
        <v>130</v>
      </c>
      <c r="G21" t="s">
        <v>106</v>
      </c>
      <c r="H21" t="s">
        <v>131</v>
      </c>
      <c r="I21" t="s">
        <v>132</v>
      </c>
      <c r="J21">
        <v>0.1</v>
      </c>
      <c r="K21">
        <v>3</v>
      </c>
      <c r="L21">
        <f>IF(B21*$B$78+K21=0,"",B21*$B$78+K21)</f>
        <v>5</v>
      </c>
      <c r="M21">
        <f>IF(ISNUMBER(J21),ROUND(L21*J21,2),"")</f>
        <v>0.5</v>
      </c>
      <c r="N21" t="s">
        <v>133</v>
      </c>
      <c r="O21">
        <v>8.3999999999999995E-3</v>
      </c>
      <c r="P21">
        <f>IF(OR(O21="",L21=0,L21=""),"",ROUND(IF(AND(Q21&lt;&gt;"",ISNUMBER(VALUE(SUBSTITUTE(Q21,"x","")))),CEILING(L21,VALUE(SUBSTITUTE(Q21,"x","")))*O21,L21*O21),2))</f>
        <v>0.42</v>
      </c>
      <c r="Q21" s="7" t="s">
        <v>86</v>
      </c>
      <c r="R21" t="s">
        <v>49</v>
      </c>
      <c r="T21" t="str">
        <f>IF(V21&lt;&gt;"","On Hand",IF(AND(R21="OOS",S21="OOS"),"Unsourced",IF(S21="OOS",IF(ISNUMBER(P21),"LCSC",""),IF(R21="OOS",IF(ISNUMBER(M21),"Digikey",""),IF(AND(ISNUMBER(M21),M21&gt;0,ISNUMBER(P21),P21&gt;0),IF(M21&lt;=P21,"Digikey","LCSC"),IF(AND(ISNUMBER(M21),M21&gt;0),"Digikey",IF(AND(ISNUMBER(P21),P21&gt;0),"LCSC","")))))))</f>
        <v>Digikey</v>
      </c>
    </row>
    <row r="22" spans="1:23" x14ac:dyDescent="0.2">
      <c r="A22" s="2" t="s">
        <v>134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3" x14ac:dyDescent="0.2">
      <c r="A23">
        <v>18</v>
      </c>
      <c r="B23">
        <v>2</v>
      </c>
      <c r="C23" t="s">
        <v>135</v>
      </c>
      <c r="D23" t="s">
        <v>136</v>
      </c>
      <c r="E23" t="s">
        <v>137</v>
      </c>
      <c r="G23" t="s">
        <v>138</v>
      </c>
      <c r="H23" s="4" t="s">
        <v>139</v>
      </c>
      <c r="I23" t="s">
        <v>140</v>
      </c>
      <c r="J23">
        <v>0.1</v>
      </c>
      <c r="K23">
        <v>0</v>
      </c>
      <c r="L23">
        <f>IF(B23*$B$78+K23=0,"",B23*$B$78+K23)</f>
        <v>2</v>
      </c>
      <c r="M23">
        <f>IF(ISNUMBER(J23),ROUND(L23*J23,2),"")</f>
        <v>0.2</v>
      </c>
      <c r="N23" t="s">
        <v>141</v>
      </c>
      <c r="O23">
        <v>0.01</v>
      </c>
      <c r="P23">
        <f>IF(OR(O23="",L23=0,L23=""),"",ROUND(IF(AND(Q23&lt;&gt;"",ISNUMBER(VALUE(SUBSTITUTE(Q23,"x","")))),CEILING(L23,VALUE(SUBSTITUTE(Q23,"x","")))*O23,L23*O23),2))</f>
        <v>0.5</v>
      </c>
      <c r="Q23" t="s">
        <v>86</v>
      </c>
      <c r="T23" t="str">
        <f>IF(V23&lt;&gt;"","On Hand",IF(AND(R23="OOS",S23="OOS"),"Unsourced",IF(S23="OOS",IF(ISNUMBER(P23),"LCSC",""),IF(R23="OOS",IF(ISNUMBER(M23),"Digikey",""),IF(AND(ISNUMBER(M23),M23&gt;0,ISNUMBER(P23),P23&gt;0),IF(M23&lt;=P23,"Digikey","LCSC"),IF(AND(ISNUMBER(M23),M23&gt;0),"Digikey",IF(AND(ISNUMBER(P23),P23&gt;0),"LCSC","")))))))</f>
        <v>Digikey</v>
      </c>
    </row>
    <row r="24" spans="1:23" x14ac:dyDescent="0.2">
      <c r="A24" s="2" t="s">
        <v>142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3" x14ac:dyDescent="0.2">
      <c r="A25">
        <v>20</v>
      </c>
      <c r="B25">
        <v>5</v>
      </c>
      <c r="C25" t="s">
        <v>143</v>
      </c>
      <c r="D25" t="s">
        <v>136</v>
      </c>
      <c r="E25" t="s">
        <v>144</v>
      </c>
      <c r="F25">
        <v>0.01</v>
      </c>
      <c r="G25" t="s">
        <v>145</v>
      </c>
      <c r="H25" s="4" t="s">
        <v>146</v>
      </c>
      <c r="I25" t="s">
        <v>147</v>
      </c>
      <c r="J25">
        <v>0.1</v>
      </c>
      <c r="K25">
        <v>2</v>
      </c>
      <c r="L25">
        <f t="shared" ref="L25:L32" si="4">IF(B25*$B$78+K25=0,"",B25*$B$78+K25)</f>
        <v>7</v>
      </c>
      <c r="M25">
        <f t="shared" ref="M25:M32" si="5">IF(ISNUMBER(J25),ROUND(L25*J25,2),"")</f>
        <v>0.7</v>
      </c>
      <c r="N25" t="s">
        <v>148</v>
      </c>
      <c r="O25">
        <v>1.2999999999999999E-2</v>
      </c>
      <c r="P25">
        <f t="shared" ref="P25:P32" si="6">IF(OR(O25="",L25=0,L25=""),"",ROUND(IF(AND(Q25&lt;&gt;"",ISNUMBER(VALUE(SUBSTITUTE(Q25,"x","")))),CEILING(L25,VALUE(SUBSTITUTE(Q25,"x","")))*O25,L25*O25),2))</f>
        <v>0.65</v>
      </c>
      <c r="Q25" t="s">
        <v>86</v>
      </c>
      <c r="T25" t="str">
        <f t="shared" ref="T25:T32" si="7">IF(V25&lt;&gt;"","On Hand",IF(AND(R25="OOS",S25="OOS"),"Unsourced",IF(S25="OOS",IF(ISNUMBER(P25),"LCSC",""),IF(R25="OOS",IF(ISNUMBER(M25),"Digikey",""),IF(AND(ISNUMBER(M25),M25&gt;0,ISNUMBER(P25),P25&gt;0),IF(M25&lt;=P25,"Digikey","LCSC"),IF(AND(ISNUMBER(M25),M25&gt;0),"Digikey",IF(AND(ISNUMBER(P25),P25&gt;0),"LCSC","")))))))</f>
        <v>LCSC</v>
      </c>
      <c r="U25" t="s">
        <v>149</v>
      </c>
    </row>
    <row r="26" spans="1:23" x14ac:dyDescent="0.2">
      <c r="A26">
        <v>21</v>
      </c>
      <c r="B26">
        <v>2</v>
      </c>
      <c r="C26" t="s">
        <v>150</v>
      </c>
      <c r="D26" t="s">
        <v>136</v>
      </c>
      <c r="E26" t="s">
        <v>151</v>
      </c>
      <c r="F26">
        <v>5.0000000000000001E-3</v>
      </c>
      <c r="G26" t="s">
        <v>145</v>
      </c>
      <c r="H26" s="4" t="s">
        <v>152</v>
      </c>
      <c r="I26" t="s">
        <v>153</v>
      </c>
      <c r="J26">
        <v>0.31</v>
      </c>
      <c r="K26">
        <v>2</v>
      </c>
      <c r="L26">
        <f t="shared" si="4"/>
        <v>4</v>
      </c>
      <c r="M26">
        <f t="shared" si="5"/>
        <v>1.24</v>
      </c>
      <c r="N26" t="s">
        <v>154</v>
      </c>
      <c r="O26">
        <v>0.66600000000000004</v>
      </c>
      <c r="P26">
        <f t="shared" si="6"/>
        <v>2.66</v>
      </c>
      <c r="T26" t="str">
        <f t="shared" si="7"/>
        <v>Digikey</v>
      </c>
      <c r="W26" t="s">
        <v>155</v>
      </c>
    </row>
    <row r="27" spans="1:23" x14ac:dyDescent="0.2">
      <c r="A27">
        <v>22</v>
      </c>
      <c r="B27">
        <v>4</v>
      </c>
      <c r="C27" t="s">
        <v>156</v>
      </c>
      <c r="D27" t="s">
        <v>136</v>
      </c>
      <c r="E27" t="s">
        <v>157</v>
      </c>
      <c r="F27">
        <v>0.01</v>
      </c>
      <c r="G27" t="s">
        <v>145</v>
      </c>
      <c r="H27" s="4" t="s">
        <v>158</v>
      </c>
      <c r="I27" t="s">
        <v>159</v>
      </c>
      <c r="J27">
        <v>0.1</v>
      </c>
      <c r="K27">
        <v>1</v>
      </c>
      <c r="L27">
        <f t="shared" si="4"/>
        <v>5</v>
      </c>
      <c r="M27">
        <f t="shared" si="5"/>
        <v>0.5</v>
      </c>
      <c r="N27" t="s">
        <v>160</v>
      </c>
      <c r="O27">
        <v>4.5999999999999999E-3</v>
      </c>
      <c r="P27">
        <f t="shared" si="6"/>
        <v>0.46</v>
      </c>
      <c r="Q27" t="s">
        <v>48</v>
      </c>
      <c r="T27" t="str">
        <f t="shared" si="7"/>
        <v>LCSC</v>
      </c>
    </row>
    <row r="28" spans="1:23" x14ac:dyDescent="0.2">
      <c r="A28">
        <v>23</v>
      </c>
      <c r="B28">
        <v>3</v>
      </c>
      <c r="C28" t="s">
        <v>161</v>
      </c>
      <c r="D28" t="s">
        <v>136</v>
      </c>
      <c r="E28" t="s">
        <v>162</v>
      </c>
      <c r="F28">
        <v>0.01</v>
      </c>
      <c r="G28" t="s">
        <v>145</v>
      </c>
      <c r="H28" s="4" t="s">
        <v>163</v>
      </c>
      <c r="I28" t="s">
        <v>164</v>
      </c>
      <c r="J28">
        <v>0.1</v>
      </c>
      <c r="K28">
        <v>2</v>
      </c>
      <c r="L28">
        <f t="shared" si="4"/>
        <v>5</v>
      </c>
      <c r="M28">
        <f t="shared" si="5"/>
        <v>0.5</v>
      </c>
      <c r="N28" t="s">
        <v>165</v>
      </c>
      <c r="O28">
        <v>4.0000000000000001E-3</v>
      </c>
      <c r="P28">
        <f t="shared" si="6"/>
        <v>0.4</v>
      </c>
      <c r="Q28" t="s">
        <v>48</v>
      </c>
      <c r="T28" t="str">
        <f t="shared" si="7"/>
        <v>LCSC</v>
      </c>
    </row>
    <row r="29" spans="1:23" x14ac:dyDescent="0.2">
      <c r="A29">
        <v>24</v>
      </c>
      <c r="B29">
        <v>1</v>
      </c>
      <c r="C29" t="s">
        <v>166</v>
      </c>
      <c r="D29" t="s">
        <v>136</v>
      </c>
      <c r="E29" t="s">
        <v>167</v>
      </c>
      <c r="F29">
        <v>5.0000000000000001E-3</v>
      </c>
      <c r="G29" t="s">
        <v>145</v>
      </c>
      <c r="H29" s="4" t="s">
        <v>168</v>
      </c>
      <c r="I29" t="s">
        <v>169</v>
      </c>
      <c r="J29">
        <v>0.23</v>
      </c>
      <c r="K29">
        <v>2</v>
      </c>
      <c r="L29">
        <f t="shared" si="4"/>
        <v>3</v>
      </c>
      <c r="M29">
        <f t="shared" si="5"/>
        <v>0.69</v>
      </c>
      <c r="N29" t="s">
        <v>170</v>
      </c>
      <c r="O29">
        <v>0.1139</v>
      </c>
      <c r="P29">
        <f t="shared" si="6"/>
        <v>0.34</v>
      </c>
      <c r="Q29" s="7"/>
      <c r="R29" t="s">
        <v>49</v>
      </c>
      <c r="T29" t="str">
        <f t="shared" si="7"/>
        <v>Digikey</v>
      </c>
      <c r="W29" t="s">
        <v>171</v>
      </c>
    </row>
    <row r="30" spans="1:23" x14ac:dyDescent="0.2">
      <c r="A30">
        <v>25</v>
      </c>
      <c r="B30">
        <v>9</v>
      </c>
      <c r="C30" t="s">
        <v>172</v>
      </c>
      <c r="D30" t="s">
        <v>136</v>
      </c>
      <c r="E30" t="s">
        <v>173</v>
      </c>
      <c r="F30">
        <v>0.01</v>
      </c>
      <c r="G30" t="s">
        <v>145</v>
      </c>
      <c r="H30" s="4" t="s">
        <v>174</v>
      </c>
      <c r="I30" t="s">
        <v>175</v>
      </c>
      <c r="J30">
        <v>0.1</v>
      </c>
      <c r="K30">
        <v>1</v>
      </c>
      <c r="L30">
        <f t="shared" si="4"/>
        <v>10</v>
      </c>
      <c r="M30">
        <f t="shared" si="5"/>
        <v>1</v>
      </c>
      <c r="N30" t="s">
        <v>176</v>
      </c>
      <c r="O30">
        <v>3.5000000000000001E-3</v>
      </c>
      <c r="P30">
        <f t="shared" si="6"/>
        <v>0.35</v>
      </c>
      <c r="Q30" t="s">
        <v>48</v>
      </c>
      <c r="T30" t="str">
        <f t="shared" si="7"/>
        <v>LCSC</v>
      </c>
    </row>
    <row r="31" spans="1:23" x14ac:dyDescent="0.2">
      <c r="A31">
        <v>26</v>
      </c>
      <c r="B31">
        <v>4</v>
      </c>
      <c r="C31" t="s">
        <v>177</v>
      </c>
      <c r="D31" t="s">
        <v>136</v>
      </c>
      <c r="E31" t="s">
        <v>178</v>
      </c>
      <c r="F31">
        <v>0.01</v>
      </c>
      <c r="G31" t="s">
        <v>145</v>
      </c>
      <c r="H31" s="4" t="s">
        <v>179</v>
      </c>
      <c r="I31" t="s">
        <v>180</v>
      </c>
      <c r="J31">
        <v>0.1</v>
      </c>
      <c r="K31">
        <v>1</v>
      </c>
      <c r="L31">
        <f t="shared" si="4"/>
        <v>5</v>
      </c>
      <c r="M31">
        <f t="shared" si="5"/>
        <v>0.5</v>
      </c>
      <c r="N31" t="s">
        <v>181</v>
      </c>
      <c r="O31">
        <v>4.4999999999999997E-3</v>
      </c>
      <c r="P31">
        <f t="shared" si="6"/>
        <v>0.45</v>
      </c>
      <c r="Q31" t="s">
        <v>48</v>
      </c>
      <c r="T31" t="str">
        <f t="shared" si="7"/>
        <v>LCSC</v>
      </c>
    </row>
    <row r="32" spans="1:23" x14ac:dyDescent="0.2">
      <c r="A32">
        <v>27</v>
      </c>
      <c r="B32">
        <v>6</v>
      </c>
      <c r="C32" t="s">
        <v>182</v>
      </c>
      <c r="D32" t="s">
        <v>136</v>
      </c>
      <c r="E32" t="s">
        <v>183</v>
      </c>
      <c r="F32">
        <v>0.01</v>
      </c>
      <c r="G32" t="s">
        <v>145</v>
      </c>
      <c r="H32" s="4" t="s">
        <v>184</v>
      </c>
      <c r="I32" t="s">
        <v>185</v>
      </c>
      <c r="J32">
        <v>0.1</v>
      </c>
      <c r="K32">
        <v>1</v>
      </c>
      <c r="L32">
        <f t="shared" si="4"/>
        <v>7</v>
      </c>
      <c r="M32">
        <f t="shared" si="5"/>
        <v>0.7</v>
      </c>
      <c r="N32" t="s">
        <v>186</v>
      </c>
      <c r="O32">
        <v>4.4000000000000003E-3</v>
      </c>
      <c r="P32">
        <f t="shared" si="6"/>
        <v>0.44</v>
      </c>
      <c r="Q32" t="s">
        <v>48</v>
      </c>
      <c r="T32" t="str">
        <f t="shared" si="7"/>
        <v>LCSC</v>
      </c>
    </row>
    <row r="33" spans="1:23" x14ac:dyDescent="0.2">
      <c r="A33" s="2" t="s">
        <v>187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3" x14ac:dyDescent="0.2">
      <c r="A34">
        <v>28</v>
      </c>
      <c r="B34">
        <v>4</v>
      </c>
      <c r="C34" t="s">
        <v>188</v>
      </c>
      <c r="D34" t="s">
        <v>136</v>
      </c>
      <c r="E34" t="s">
        <v>144</v>
      </c>
      <c r="F34">
        <v>0.01</v>
      </c>
      <c r="G34" t="s">
        <v>189</v>
      </c>
      <c r="H34" s="4" t="s">
        <v>190</v>
      </c>
      <c r="I34" t="s">
        <v>191</v>
      </c>
      <c r="J34">
        <v>0.1</v>
      </c>
      <c r="K34">
        <v>3</v>
      </c>
      <c r="L34">
        <f t="shared" ref="L34:L43" si="8">IF(B34*$B$78+K34=0,"",B34*$B$78+K34)</f>
        <v>7</v>
      </c>
      <c r="M34">
        <f t="shared" ref="M34:M43" si="9">IF(ISNUMBER(J34),ROUND(L34*J34,2),"")</f>
        <v>0.7</v>
      </c>
      <c r="N34" t="s">
        <v>192</v>
      </c>
      <c r="O34">
        <v>1.2699999999999999E-2</v>
      </c>
      <c r="P34">
        <f t="shared" ref="P34:P43" si="10">IF(OR(O34="",L34=0,L34=""),"",ROUND(IF(AND(Q34&lt;&gt;"",ISNUMBER(VALUE(SUBSTITUTE(Q34,"x","")))),CEILING(L34,VALUE(SUBSTITUTE(Q34,"x","")))*O34,L34*O34),2))</f>
        <v>0.64</v>
      </c>
      <c r="Q34" t="s">
        <v>86</v>
      </c>
      <c r="T34" t="str">
        <f t="shared" ref="T34:T43" si="11">IF(V34&lt;&gt;"","On Hand",IF(AND(R34="OOS",S34="OOS"),"Unsourced",IF(S34="OOS",IF(ISNUMBER(P34),"LCSC",""),IF(R34="OOS",IF(ISNUMBER(M34),"Digikey",""),IF(AND(ISNUMBER(M34),M34&gt;0,ISNUMBER(P34),P34&gt;0),IF(M34&lt;=P34,"Digikey","LCSC"),IF(AND(ISNUMBER(M34),M34&gt;0),"Digikey",IF(AND(ISNUMBER(P34),P34&gt;0),"LCSC","")))))))</f>
        <v>LCSC</v>
      </c>
    </row>
    <row r="35" spans="1:23" x14ac:dyDescent="0.2">
      <c r="A35">
        <v>29</v>
      </c>
      <c r="B35">
        <v>6</v>
      </c>
      <c r="C35" t="s">
        <v>193</v>
      </c>
      <c r="D35" t="s">
        <v>136</v>
      </c>
      <c r="E35" t="s">
        <v>194</v>
      </c>
      <c r="F35">
        <v>0.01</v>
      </c>
      <c r="G35" t="s">
        <v>189</v>
      </c>
      <c r="H35" s="4" t="s">
        <v>195</v>
      </c>
      <c r="I35" t="s">
        <v>196</v>
      </c>
      <c r="J35">
        <v>0.1</v>
      </c>
      <c r="K35">
        <v>1</v>
      </c>
      <c r="L35">
        <f t="shared" si="8"/>
        <v>7</v>
      </c>
      <c r="M35">
        <f t="shared" si="9"/>
        <v>0.7</v>
      </c>
      <c r="N35" t="s">
        <v>197</v>
      </c>
      <c r="O35">
        <v>3.8E-3</v>
      </c>
      <c r="P35">
        <f t="shared" si="10"/>
        <v>0.38</v>
      </c>
      <c r="Q35" t="s">
        <v>48</v>
      </c>
      <c r="T35" t="str">
        <f t="shared" si="11"/>
        <v>LCSC</v>
      </c>
    </row>
    <row r="36" spans="1:23" x14ac:dyDescent="0.2">
      <c r="A36">
        <v>30</v>
      </c>
      <c r="B36">
        <v>6</v>
      </c>
      <c r="C36" t="s">
        <v>198</v>
      </c>
      <c r="D36" t="s">
        <v>136</v>
      </c>
      <c r="E36" t="s">
        <v>173</v>
      </c>
      <c r="F36">
        <v>0.01</v>
      </c>
      <c r="G36" t="s">
        <v>189</v>
      </c>
      <c r="H36" s="4" t="s">
        <v>199</v>
      </c>
      <c r="I36" t="s">
        <v>200</v>
      </c>
      <c r="J36">
        <v>0.1</v>
      </c>
      <c r="K36">
        <v>0</v>
      </c>
      <c r="L36">
        <f t="shared" si="8"/>
        <v>6</v>
      </c>
      <c r="M36">
        <f t="shared" si="9"/>
        <v>0.6</v>
      </c>
      <c r="N36" s="5" t="s">
        <v>201</v>
      </c>
      <c r="O36">
        <v>3.2000000000000002E-3</v>
      </c>
      <c r="P36">
        <f t="shared" si="10"/>
        <v>0.32</v>
      </c>
      <c r="Q36" t="s">
        <v>48</v>
      </c>
      <c r="T36" t="str">
        <f t="shared" si="11"/>
        <v>LCSC</v>
      </c>
      <c r="U36" t="s">
        <v>202</v>
      </c>
      <c r="W36" t="s">
        <v>203</v>
      </c>
    </row>
    <row r="37" spans="1:23" x14ac:dyDescent="0.2">
      <c r="A37">
        <v>31</v>
      </c>
      <c r="B37">
        <v>3</v>
      </c>
      <c r="C37" t="s">
        <v>204</v>
      </c>
      <c r="D37" t="s">
        <v>136</v>
      </c>
      <c r="E37" t="s">
        <v>205</v>
      </c>
      <c r="F37">
        <v>0.01</v>
      </c>
      <c r="G37" t="s">
        <v>189</v>
      </c>
      <c r="H37" s="4" t="s">
        <v>206</v>
      </c>
      <c r="I37" t="s">
        <v>207</v>
      </c>
      <c r="J37">
        <v>0.1</v>
      </c>
      <c r="K37">
        <v>4</v>
      </c>
      <c r="L37">
        <f t="shared" si="8"/>
        <v>7</v>
      </c>
      <c r="M37">
        <f t="shared" si="9"/>
        <v>0.7</v>
      </c>
      <c r="N37" t="s">
        <v>208</v>
      </c>
      <c r="O37">
        <v>1.32E-2</v>
      </c>
      <c r="P37">
        <f t="shared" si="10"/>
        <v>0.66</v>
      </c>
      <c r="Q37" t="s">
        <v>86</v>
      </c>
      <c r="T37" t="str">
        <f t="shared" si="11"/>
        <v>LCSC</v>
      </c>
    </row>
    <row r="38" spans="1:23" x14ac:dyDescent="0.2">
      <c r="A38">
        <v>32</v>
      </c>
      <c r="B38">
        <v>2</v>
      </c>
      <c r="C38" t="s">
        <v>209</v>
      </c>
      <c r="D38" t="s">
        <v>136</v>
      </c>
      <c r="E38" t="s">
        <v>210</v>
      </c>
      <c r="F38">
        <v>0.01</v>
      </c>
      <c r="G38" t="s">
        <v>189</v>
      </c>
      <c r="H38" s="4" t="s">
        <v>211</v>
      </c>
      <c r="I38" t="s">
        <v>212</v>
      </c>
      <c r="J38">
        <v>0.1</v>
      </c>
      <c r="K38">
        <v>2</v>
      </c>
      <c r="L38">
        <f t="shared" si="8"/>
        <v>4</v>
      </c>
      <c r="M38">
        <f t="shared" si="9"/>
        <v>0.4</v>
      </c>
      <c r="N38" t="s">
        <v>213</v>
      </c>
      <c r="O38">
        <v>1.8499999999999999E-2</v>
      </c>
      <c r="P38">
        <f t="shared" si="10"/>
        <v>0.37</v>
      </c>
      <c r="Q38" s="7" t="s">
        <v>32</v>
      </c>
      <c r="R38" t="s">
        <v>49</v>
      </c>
      <c r="T38" t="str">
        <f t="shared" si="11"/>
        <v>Digikey</v>
      </c>
    </row>
    <row r="39" spans="1:23" x14ac:dyDescent="0.2">
      <c r="A39">
        <v>33</v>
      </c>
      <c r="B39">
        <v>5</v>
      </c>
      <c r="C39" t="s">
        <v>214</v>
      </c>
      <c r="D39" t="s">
        <v>136</v>
      </c>
      <c r="E39" t="s">
        <v>183</v>
      </c>
      <c r="F39">
        <v>0.01</v>
      </c>
      <c r="G39" t="s">
        <v>189</v>
      </c>
      <c r="H39" s="4" t="s">
        <v>215</v>
      </c>
      <c r="I39" t="s">
        <v>216</v>
      </c>
      <c r="J39">
        <v>0.1</v>
      </c>
      <c r="K39">
        <v>0</v>
      </c>
      <c r="L39">
        <f t="shared" si="8"/>
        <v>5</v>
      </c>
      <c r="M39">
        <f t="shared" si="9"/>
        <v>0.5</v>
      </c>
      <c r="N39" t="s">
        <v>217</v>
      </c>
      <c r="O39">
        <v>4.3E-3</v>
      </c>
      <c r="P39">
        <f t="shared" si="10"/>
        <v>0.43</v>
      </c>
      <c r="Q39" t="s">
        <v>48</v>
      </c>
      <c r="T39" t="str">
        <f t="shared" si="11"/>
        <v>LCSC</v>
      </c>
    </row>
    <row r="40" spans="1:23" x14ac:dyDescent="0.2">
      <c r="A40">
        <v>34</v>
      </c>
      <c r="B40">
        <v>1</v>
      </c>
      <c r="C40" t="s">
        <v>218</v>
      </c>
      <c r="D40" t="s">
        <v>136</v>
      </c>
      <c r="E40" t="s">
        <v>219</v>
      </c>
      <c r="F40">
        <v>0.01</v>
      </c>
      <c r="G40" t="s">
        <v>189</v>
      </c>
      <c r="H40" s="4" t="s">
        <v>220</v>
      </c>
      <c r="I40" t="s">
        <v>221</v>
      </c>
      <c r="J40">
        <v>0.1</v>
      </c>
      <c r="K40">
        <v>5</v>
      </c>
      <c r="L40">
        <f t="shared" si="8"/>
        <v>6</v>
      </c>
      <c r="M40">
        <f t="shared" si="9"/>
        <v>0.6</v>
      </c>
      <c r="N40" t="s">
        <v>222</v>
      </c>
      <c r="O40">
        <v>5.3E-3</v>
      </c>
      <c r="P40">
        <f t="shared" si="10"/>
        <v>0.53</v>
      </c>
      <c r="Q40" t="s">
        <v>48</v>
      </c>
      <c r="T40" t="str">
        <f t="shared" si="11"/>
        <v>LCSC</v>
      </c>
    </row>
    <row r="41" spans="1:23" x14ac:dyDescent="0.2">
      <c r="A41">
        <v>35</v>
      </c>
      <c r="B41">
        <v>1</v>
      </c>
      <c r="C41" t="s">
        <v>223</v>
      </c>
      <c r="D41" t="s">
        <v>136</v>
      </c>
      <c r="E41" t="s">
        <v>224</v>
      </c>
      <c r="F41">
        <v>0.01</v>
      </c>
      <c r="G41" t="s">
        <v>189</v>
      </c>
      <c r="H41" s="4" t="s">
        <v>225</v>
      </c>
      <c r="I41" t="s">
        <v>226</v>
      </c>
      <c r="J41">
        <v>0.1</v>
      </c>
      <c r="K41">
        <v>4</v>
      </c>
      <c r="L41">
        <f t="shared" si="8"/>
        <v>5</v>
      </c>
      <c r="M41">
        <f t="shared" si="9"/>
        <v>0.5</v>
      </c>
      <c r="N41" t="s">
        <v>227</v>
      </c>
      <c r="O41">
        <v>4.1999999999999997E-3</v>
      </c>
      <c r="P41">
        <f t="shared" si="10"/>
        <v>0.42</v>
      </c>
      <c r="Q41" t="s">
        <v>48</v>
      </c>
      <c r="T41" t="str">
        <f t="shared" si="11"/>
        <v>LCSC</v>
      </c>
    </row>
    <row r="42" spans="1:23" x14ac:dyDescent="0.2">
      <c r="A42">
        <v>36</v>
      </c>
      <c r="B42">
        <v>6</v>
      </c>
      <c r="C42" t="s">
        <v>228</v>
      </c>
      <c r="D42" t="s">
        <v>136</v>
      </c>
      <c r="E42" t="s">
        <v>229</v>
      </c>
      <c r="F42">
        <v>0.01</v>
      </c>
      <c r="G42" t="s">
        <v>189</v>
      </c>
      <c r="H42" s="4" t="s">
        <v>230</v>
      </c>
      <c r="I42" t="s">
        <v>231</v>
      </c>
      <c r="J42">
        <v>0.1</v>
      </c>
      <c r="K42">
        <v>1</v>
      </c>
      <c r="L42">
        <f t="shared" si="8"/>
        <v>7</v>
      </c>
      <c r="M42">
        <f t="shared" si="9"/>
        <v>0.7</v>
      </c>
      <c r="N42" t="s">
        <v>232</v>
      </c>
      <c r="O42">
        <v>3.8999999999999998E-3</v>
      </c>
      <c r="P42">
        <f t="shared" si="10"/>
        <v>0.39</v>
      </c>
      <c r="Q42" t="s">
        <v>48</v>
      </c>
      <c r="T42" t="str">
        <f t="shared" si="11"/>
        <v>LCSC</v>
      </c>
    </row>
    <row r="43" spans="1:23" x14ac:dyDescent="0.2">
      <c r="B43">
        <v>4</v>
      </c>
      <c r="C43" t="s">
        <v>233</v>
      </c>
      <c r="D43" t="s">
        <v>136</v>
      </c>
      <c r="E43" t="s">
        <v>234</v>
      </c>
      <c r="F43">
        <v>0.01</v>
      </c>
      <c r="G43" t="s">
        <v>189</v>
      </c>
      <c r="H43" s="4" t="s">
        <v>235</v>
      </c>
      <c r="I43" t="s">
        <v>236</v>
      </c>
      <c r="J43">
        <v>0.1</v>
      </c>
      <c r="K43">
        <v>1</v>
      </c>
      <c r="L43">
        <f t="shared" si="8"/>
        <v>5</v>
      </c>
      <c r="M43">
        <f t="shared" si="9"/>
        <v>0.5</v>
      </c>
      <c r="N43" t="s">
        <v>237</v>
      </c>
      <c r="O43">
        <v>3.8999999999999998E-3</v>
      </c>
      <c r="P43">
        <f t="shared" si="10"/>
        <v>0.39</v>
      </c>
      <c r="Q43" t="s">
        <v>48</v>
      </c>
      <c r="T43" t="str">
        <f t="shared" si="11"/>
        <v>LCSC</v>
      </c>
    </row>
    <row r="44" spans="1:23" x14ac:dyDescent="0.2">
      <c r="A44" s="2" t="s">
        <v>238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3" x14ac:dyDescent="0.2">
      <c r="A45">
        <v>37</v>
      </c>
      <c r="B45">
        <v>1</v>
      </c>
      <c r="C45" t="s">
        <v>239</v>
      </c>
      <c r="D45" t="s">
        <v>240</v>
      </c>
      <c r="E45" t="s">
        <v>241</v>
      </c>
      <c r="G45" t="s">
        <v>242</v>
      </c>
      <c r="H45" t="s">
        <v>243</v>
      </c>
      <c r="I45" t="s">
        <v>244</v>
      </c>
      <c r="J45">
        <v>0.1</v>
      </c>
      <c r="K45">
        <v>1</v>
      </c>
      <c r="L45">
        <f>IF(B45*$B$78+K45=0,"",B45*$B$78+K45)</f>
        <v>2</v>
      </c>
      <c r="M45">
        <f>IF(ISNUMBER(J45),ROUND(L45*J45,2),"")</f>
        <v>0.2</v>
      </c>
      <c r="N45" t="s">
        <v>245</v>
      </c>
      <c r="O45">
        <v>3.1199999999999999E-2</v>
      </c>
      <c r="P45">
        <f>IF(OR(O45="",L45=0,L45=""),"",ROUND(IF(AND(Q45&lt;&gt;"",ISNUMBER(VALUE(SUBSTITUTE(Q45,"x","")))),CEILING(L45,VALUE(SUBSTITUTE(Q45,"x","")))*O45,L45*O45),2))</f>
        <v>0.62</v>
      </c>
      <c r="Q45" t="s">
        <v>32</v>
      </c>
      <c r="T45" t="str">
        <f>IF(V45&lt;&gt;"","On Hand",IF(AND(R45="OOS",S45="OOS"),"Unsourced",IF(S45="OOS",IF(ISNUMBER(P45),"LCSC",""),IF(R45="OOS",IF(ISNUMBER(M45),"Digikey",""),IF(AND(ISNUMBER(M45),M45&gt;0,ISNUMBER(P45),P45&gt;0),IF(M45&lt;=P45,"Digikey","LCSC"),IF(AND(ISNUMBER(M45),M45&gt;0),"Digikey",IF(AND(ISNUMBER(P45),P45&gt;0),"LCSC","")))))))</f>
        <v>Digikey</v>
      </c>
    </row>
    <row r="46" spans="1:23" x14ac:dyDescent="0.2">
      <c r="A46">
        <v>38</v>
      </c>
      <c r="B46">
        <v>1</v>
      </c>
      <c r="C46" t="s">
        <v>246</v>
      </c>
      <c r="D46" t="s">
        <v>247</v>
      </c>
      <c r="E46" t="s">
        <v>248</v>
      </c>
      <c r="G46" t="s">
        <v>249</v>
      </c>
      <c r="H46" t="s">
        <v>248</v>
      </c>
      <c r="I46" t="s">
        <v>250</v>
      </c>
      <c r="K46">
        <v>2</v>
      </c>
      <c r="L46">
        <f>IF(B46*$B$78+K46=0,"",B46*$B$78+K46)</f>
        <v>3</v>
      </c>
      <c r="M46" t="str">
        <f>IF(ISNUMBER(J46),ROUND(L46*J46,2),"")</f>
        <v/>
      </c>
      <c r="N46" s="5" t="s">
        <v>412</v>
      </c>
      <c r="O46">
        <v>0.3352</v>
      </c>
      <c r="P46">
        <f>IF(OR(O46="",L46=0,L46=""),"",ROUND(IF(AND(Q46&lt;&gt;"",ISNUMBER(VALUE(SUBSTITUTE(Q46,"x","")))),CEILING(L46,VALUE(SUBSTITUTE(Q46,"x","")))*O46,L46*O46),2))</f>
        <v>1.01</v>
      </c>
      <c r="S46" t="s">
        <v>49</v>
      </c>
      <c r="T46" t="str">
        <f>IF(V46&lt;&gt;"","On Hand",IF(AND(R46="OOS",S46="OOS"),"Unsourced",IF(S46="OOS",IF(ISNUMBER(P46),"LCSC",""),IF(R46="OOS",IF(ISNUMBER(M46),"Digikey",""),IF(AND(ISNUMBER(M46),M46&gt;0,ISNUMBER(P46),P46&gt;0),IF(M46&lt;=P46,"Digikey","LCSC"),IF(AND(ISNUMBER(M46),M46&gt;0),"Digikey",IF(AND(ISNUMBER(P46),P46&gt;0),"LCSC","")))))))</f>
        <v>LCSC</v>
      </c>
      <c r="U46" t="s">
        <v>251</v>
      </c>
    </row>
    <row r="47" spans="1:23" x14ac:dyDescent="0.2">
      <c r="A47">
        <v>39</v>
      </c>
      <c r="B47">
        <v>2</v>
      </c>
      <c r="C47" t="s">
        <v>252</v>
      </c>
      <c r="D47" t="s">
        <v>247</v>
      </c>
      <c r="E47" t="s">
        <v>253</v>
      </c>
      <c r="G47" t="s">
        <v>242</v>
      </c>
      <c r="H47" t="s">
        <v>254</v>
      </c>
      <c r="I47" t="s">
        <v>255</v>
      </c>
      <c r="J47">
        <v>0.57999999999999996</v>
      </c>
      <c r="K47">
        <v>2</v>
      </c>
      <c r="L47">
        <f>IF(B47*$B$78+K47=0,"",B47*$B$78+K47)</f>
        <v>4</v>
      </c>
      <c r="M47">
        <f>IF(ISNUMBER(J47),ROUND(L47*J47,2),"")</f>
        <v>2.3199999999999998</v>
      </c>
      <c r="N47" t="s">
        <v>256</v>
      </c>
      <c r="O47">
        <v>0.29430000000000001</v>
      </c>
      <c r="P47">
        <f>IF(OR(O47="",L47=0,L47=""),"",ROUND(IF(AND(Q47&lt;&gt;"",ISNUMBER(VALUE(SUBSTITUTE(Q47,"x","")))),CEILING(L47,VALUE(SUBSTITUTE(Q47,"x","")))*O47,L47*O47),2))</f>
        <v>1.18</v>
      </c>
      <c r="S47" t="s">
        <v>49</v>
      </c>
      <c r="T47" t="str">
        <f>IF(V47&lt;&gt;"","On Hand",IF(AND(R47="OOS",S47="OOS"),"Unsourced",IF(S47="OOS",IF(ISNUMBER(P47),"LCSC",""),IF(R47="OOS",IF(ISNUMBER(M47),"Digikey",""),IF(AND(ISNUMBER(M47),M47&gt;0,ISNUMBER(P47),P47&gt;0),IF(M47&lt;=P47,"Digikey","LCSC"),IF(AND(ISNUMBER(M47),M47&gt;0),"Digikey",IF(AND(ISNUMBER(P47),P47&gt;0),"LCSC","")))))))</f>
        <v>LCSC</v>
      </c>
    </row>
    <row r="48" spans="1:23" x14ac:dyDescent="0.2">
      <c r="A48">
        <v>40</v>
      </c>
      <c r="B48">
        <v>2</v>
      </c>
      <c r="C48" t="s">
        <v>257</v>
      </c>
      <c r="D48" t="s">
        <v>258</v>
      </c>
      <c r="E48" t="s">
        <v>259</v>
      </c>
      <c r="G48" t="s">
        <v>242</v>
      </c>
      <c r="H48" t="s">
        <v>259</v>
      </c>
      <c r="I48" t="s">
        <v>260</v>
      </c>
      <c r="J48">
        <v>0.46</v>
      </c>
      <c r="K48">
        <v>2</v>
      </c>
      <c r="L48">
        <f>IF(B48*$B$78+K48=0,"",B48*$B$78+K48)</f>
        <v>4</v>
      </c>
      <c r="M48">
        <f>IF(ISNUMBER(J48),ROUND(L48*J48,2),"")</f>
        <v>1.84</v>
      </c>
      <c r="N48" t="s">
        <v>261</v>
      </c>
      <c r="O48">
        <v>0.16109999999999999</v>
      </c>
      <c r="P48">
        <f>IF(OR(O48="",L48=0,L48=""),"",ROUND(IF(AND(Q48&lt;&gt;"",ISNUMBER(VALUE(SUBSTITUTE(Q48,"x","")))),CEILING(L48,VALUE(SUBSTITUTE(Q48,"x","")))*O48,L48*O48),2))</f>
        <v>0.81</v>
      </c>
      <c r="Q48" t="s">
        <v>262</v>
      </c>
      <c r="S48" t="s">
        <v>49</v>
      </c>
      <c r="T48" t="str">
        <f>IF(V48&lt;&gt;"","On Hand",IF(AND(R48="OOS",S48="OOS"),"Unsourced",IF(S48="OOS",IF(ISNUMBER(P48),"LCSC",""),IF(R48="OOS",IF(ISNUMBER(M48),"Digikey",""),IF(AND(ISNUMBER(M48),M48&gt;0,ISNUMBER(P48),P48&gt;0),IF(M48&lt;=P48,"Digikey","LCSC"),IF(AND(ISNUMBER(M48),M48&gt;0),"Digikey",IF(AND(ISNUMBER(P48),P48&gt;0),"LCSC","")))))))</f>
        <v>LCSC</v>
      </c>
    </row>
    <row r="49" spans="1:23" x14ac:dyDescent="0.2">
      <c r="A49">
        <v>41</v>
      </c>
      <c r="B49">
        <v>1</v>
      </c>
      <c r="C49" t="s">
        <v>263</v>
      </c>
      <c r="D49" t="s">
        <v>264</v>
      </c>
      <c r="E49" t="s">
        <v>265</v>
      </c>
      <c r="G49" t="s">
        <v>266</v>
      </c>
      <c r="H49" t="s">
        <v>267</v>
      </c>
      <c r="I49" t="s">
        <v>268</v>
      </c>
      <c r="J49">
        <v>0.86</v>
      </c>
      <c r="K49">
        <v>0</v>
      </c>
      <c r="L49">
        <f>IF(B49*$B$78+K49=0,"",B49*$B$78+K49)</f>
        <v>1</v>
      </c>
      <c r="M49">
        <f>IF(ISNUMBER(J49),ROUND(L49*J49,2),"")</f>
        <v>0.86</v>
      </c>
      <c r="N49" s="5" t="s">
        <v>269</v>
      </c>
      <c r="O49">
        <v>0.79169999999999996</v>
      </c>
      <c r="P49">
        <f>IF(OR(O49="",L49=0,L49=""),"",ROUND(IF(AND(Q49&lt;&gt;"",ISNUMBER(VALUE(SUBSTITUTE(Q49,"x","")))),CEILING(L49,VALUE(SUBSTITUTE(Q49,"x","")))*O49,L49*O49),2))</f>
        <v>0.79</v>
      </c>
      <c r="Q49" s="7"/>
      <c r="R49" t="s">
        <v>49</v>
      </c>
      <c r="S49" t="s">
        <v>49</v>
      </c>
      <c r="T49" t="str">
        <f>IF(V49&lt;&gt;"","On Hand",IF(AND(R49="OOS",S49="OOS"),"Unsourced",IF(S49="OOS",IF(ISNUMBER(P49),"LCSC",""),IF(R49="OOS",IF(ISNUMBER(M49),"Digikey",""),IF(AND(ISNUMBER(M49),M49&gt;0,ISNUMBER(P49),P49&gt;0),IF(M49&lt;=P49,"Digikey","LCSC"),IF(AND(ISNUMBER(M49),M49&gt;0),"Digikey",IF(AND(ISNUMBER(P49),P49&gt;0),"LCSC","")))))))</f>
        <v>On Hand</v>
      </c>
      <c r="V49" t="s">
        <v>270</v>
      </c>
      <c r="W49" t="s">
        <v>271</v>
      </c>
    </row>
    <row r="50" spans="1:23" x14ac:dyDescent="0.2">
      <c r="A50" s="2" t="s">
        <v>272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3" x14ac:dyDescent="0.2">
      <c r="A51">
        <v>42</v>
      </c>
      <c r="B51">
        <v>2</v>
      </c>
      <c r="C51" t="s">
        <v>273</v>
      </c>
      <c r="D51" t="s">
        <v>274</v>
      </c>
      <c r="G51" t="s">
        <v>275</v>
      </c>
      <c r="H51" t="s">
        <v>276</v>
      </c>
      <c r="I51" t="s">
        <v>277</v>
      </c>
      <c r="J51">
        <v>0.21</v>
      </c>
      <c r="K51">
        <v>2</v>
      </c>
      <c r="L51">
        <f>IF(B51*$B$78+K51=0,"",B51*$B$78+K51)</f>
        <v>4</v>
      </c>
      <c r="M51">
        <f>IF(ISNUMBER(J51),ROUND(L51*J51,2),"")</f>
        <v>0.84</v>
      </c>
      <c r="N51" t="s">
        <v>278</v>
      </c>
      <c r="O51">
        <v>0.1249</v>
      </c>
      <c r="P51">
        <f>IF(OR(O51="",L51=0,L51=""),"",ROUND(IF(AND(Q51&lt;&gt;"",ISNUMBER(VALUE(SUBSTITUTE(Q51,"x","")))),CEILING(L51,VALUE(SUBSTITUTE(Q51,"x","")))*O51,L51*O51),2))</f>
        <v>0.62</v>
      </c>
      <c r="Q51" t="s">
        <v>262</v>
      </c>
      <c r="T51" t="str">
        <f>IF(V51&lt;&gt;"","On Hand",IF(AND(R51="OOS",S51="OOS"),"Unsourced",IF(S51="OOS",IF(ISNUMBER(P51),"LCSC",""),IF(R51="OOS",IF(ISNUMBER(M51),"Digikey",""),IF(AND(ISNUMBER(M51),M51&gt;0,ISNUMBER(P51),P51&gt;0),IF(M51&lt;=P51,"Digikey","LCSC"),IF(AND(ISNUMBER(M51),M51&gt;0),"Digikey",IF(AND(ISNUMBER(P51),P51&gt;0),"LCSC","")))))))</f>
        <v>LCSC</v>
      </c>
    </row>
    <row r="52" spans="1:23" x14ac:dyDescent="0.2">
      <c r="A52">
        <v>44</v>
      </c>
      <c r="B52">
        <v>4</v>
      </c>
      <c r="C52" t="s">
        <v>279</v>
      </c>
      <c r="D52" t="s">
        <v>280</v>
      </c>
      <c r="G52" t="s">
        <v>275</v>
      </c>
      <c r="H52" t="s">
        <v>281</v>
      </c>
      <c r="I52" t="s">
        <v>282</v>
      </c>
      <c r="J52">
        <v>0.2</v>
      </c>
      <c r="K52">
        <v>3</v>
      </c>
      <c r="L52">
        <f>IF(B52*$B$78+K52=0,"",B52*$B$78+K52)</f>
        <v>7</v>
      </c>
      <c r="M52">
        <f>IF(ISNUMBER(J52),ROUND(L52*J52,2),"")</f>
        <v>1.4</v>
      </c>
      <c r="N52" t="s">
        <v>283</v>
      </c>
      <c r="O52">
        <v>0.1246</v>
      </c>
      <c r="P52">
        <f>IF(OR(O52="",L52=0,L52=""),"",ROUND(IF(AND(Q52&lt;&gt;"",ISNUMBER(VALUE(SUBSTITUTE(Q52,"x","")))),CEILING(L52,VALUE(SUBSTITUTE(Q52,"x","")))*O52,L52*O52),2))</f>
        <v>1.25</v>
      </c>
      <c r="Q52" t="s">
        <v>262</v>
      </c>
      <c r="T52" t="str">
        <f>IF(V52&lt;&gt;"","On Hand",IF(AND(R52="OOS",S52="OOS"),"Unsourced",IF(S52="OOS",IF(ISNUMBER(P52),"LCSC",""),IF(R52="OOS",IF(ISNUMBER(M52),"Digikey",""),IF(AND(ISNUMBER(M52),M52&gt;0,ISNUMBER(P52),P52&gt;0),IF(M52&lt;=P52,"Digikey","LCSC"),IF(AND(ISNUMBER(M52),M52&gt;0),"Digikey",IF(AND(ISNUMBER(P52),P52&gt;0),"LCSC","")))))))</f>
        <v>LCSC</v>
      </c>
    </row>
    <row r="53" spans="1:23" x14ac:dyDescent="0.2">
      <c r="A53">
        <v>45</v>
      </c>
      <c r="B53">
        <v>2</v>
      </c>
      <c r="C53" t="s">
        <v>284</v>
      </c>
      <c r="D53" t="s">
        <v>285</v>
      </c>
      <c r="G53" t="s">
        <v>275</v>
      </c>
      <c r="H53" t="s">
        <v>286</v>
      </c>
      <c r="I53" t="s">
        <v>287</v>
      </c>
      <c r="J53">
        <v>0.34</v>
      </c>
      <c r="K53">
        <v>2</v>
      </c>
      <c r="L53">
        <f>IF(B53*$B$78+K53=0,"",B53*$B$78+K53)</f>
        <v>4</v>
      </c>
      <c r="M53">
        <f>IF(ISNUMBER(J53),ROUND(L53*J53,2),"")</f>
        <v>1.36</v>
      </c>
      <c r="N53" t="s">
        <v>288</v>
      </c>
      <c r="O53">
        <v>0.2107</v>
      </c>
      <c r="P53">
        <f>IF(OR(O53="",L53=0,L53=""),"",ROUND(IF(AND(Q53&lt;&gt;"",ISNUMBER(VALUE(SUBSTITUTE(Q53,"x","")))),CEILING(L53,VALUE(SUBSTITUTE(Q53,"x","")))*O53,L53*O53),2))</f>
        <v>1.05</v>
      </c>
      <c r="Q53" t="s">
        <v>262</v>
      </c>
      <c r="T53" t="str">
        <f>IF(V53&lt;&gt;"","On Hand",IF(AND(R53="OOS",S53="OOS"),"Unsourced",IF(S53="OOS",IF(ISNUMBER(P53),"LCSC",""),IF(R53="OOS",IF(ISNUMBER(M53),"Digikey",""),IF(AND(ISNUMBER(M53),M53&gt;0,ISNUMBER(P53),P53&gt;0),IF(M53&lt;=P53,"Digikey","LCSC"),IF(AND(ISNUMBER(M53),M53&gt;0),"Digikey",IF(AND(ISNUMBER(P53),P53&gt;0),"LCSC","")))))))</f>
        <v>LCSC</v>
      </c>
    </row>
    <row r="54" spans="1:23" x14ac:dyDescent="0.2">
      <c r="A54" s="2" t="s">
        <v>289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3" x14ac:dyDescent="0.2">
      <c r="A55">
        <v>46</v>
      </c>
      <c r="B55">
        <v>1</v>
      </c>
      <c r="C55" t="s">
        <v>290</v>
      </c>
      <c r="D55" t="s">
        <v>291</v>
      </c>
      <c r="E55" t="s">
        <v>292</v>
      </c>
      <c r="G55" t="s">
        <v>293</v>
      </c>
      <c r="H55" t="s">
        <v>294</v>
      </c>
      <c r="I55" t="s">
        <v>295</v>
      </c>
      <c r="J55">
        <v>0.28999999999999998</v>
      </c>
      <c r="K55">
        <v>1</v>
      </c>
      <c r="L55">
        <f>IF(B55*$B$78+K55=0,"",B55*$B$78+K55)</f>
        <v>2</v>
      </c>
      <c r="M55">
        <f>IF(ISNUMBER(J55),ROUND(L55*J55,2),"")</f>
        <v>0.57999999999999996</v>
      </c>
      <c r="N55" t="s">
        <v>296</v>
      </c>
      <c r="O55">
        <v>0.27050000000000002</v>
      </c>
      <c r="P55">
        <f>IF(OR(O55="",L55=0,L55=""),"",ROUND(IF(AND(Q55&lt;&gt;"",ISNUMBER(VALUE(SUBSTITUTE(Q55,"x","")))),CEILING(L55,VALUE(SUBSTITUTE(Q55,"x","")))*O55,L55*O55),2))</f>
        <v>0.54</v>
      </c>
      <c r="T55" t="str">
        <f>IF(V55&lt;&gt;"","On Hand",IF(AND(R55="OOS",S55="OOS"),"Unsourced",IF(S55="OOS",IF(ISNUMBER(P55),"LCSC",""),IF(R55="OOS",IF(ISNUMBER(M55),"Digikey",""),IF(AND(ISNUMBER(M55),M55&gt;0,ISNUMBER(P55),P55&gt;0),IF(M55&lt;=P55,"Digikey","LCSC"),IF(AND(ISNUMBER(M55),M55&gt;0),"Digikey",IF(AND(ISNUMBER(P55),P55&gt;0),"LCSC","")))))))</f>
        <v>LCSC</v>
      </c>
    </row>
    <row r="56" spans="1:23" x14ac:dyDescent="0.2">
      <c r="A56">
        <v>47</v>
      </c>
      <c r="B56">
        <v>1</v>
      </c>
      <c r="C56" t="s">
        <v>297</v>
      </c>
      <c r="D56" t="s">
        <v>291</v>
      </c>
      <c r="E56" t="s">
        <v>298</v>
      </c>
      <c r="G56" t="s">
        <v>293</v>
      </c>
      <c r="H56" t="s">
        <v>299</v>
      </c>
      <c r="I56" t="s">
        <v>299</v>
      </c>
      <c r="K56">
        <v>0</v>
      </c>
      <c r="L56">
        <f>IF(B56*$B$78+K56=0,"",B56*$B$78+K56)</f>
        <v>1</v>
      </c>
      <c r="M56" t="str">
        <f>IF(ISNUMBER(J56),ROUND(L56*J56,2),"")</f>
        <v/>
      </c>
      <c r="P56" t="str">
        <f>IF(OR(O56="",L56=0,L56=""),"",ROUND(IF(AND(Q56&lt;&gt;"",ISNUMBER(VALUE(SUBSTITUTE(Q56,"x","")))),CEILING(L56,VALUE(SUBSTITUTE(Q56,"x","")))*O56,L56*O56),2))</f>
        <v/>
      </c>
      <c r="R56" t="s">
        <v>49</v>
      </c>
      <c r="S56" t="s">
        <v>49</v>
      </c>
      <c r="T56" t="str">
        <f>IF(V56&lt;&gt;"","On Hand",IF(AND(R56="OOS",S56="OOS"),"Unsourced",IF(S56="OOS",IF(ISNUMBER(P56),"LCSC",""),IF(R56="OOS",IF(ISNUMBER(M56),"Digikey",""),IF(AND(ISNUMBER(M56),M56&gt;0,ISNUMBER(P56),P56&gt;0),IF(M56&lt;=P56,"Digikey","LCSC"),IF(AND(ISNUMBER(M56),M56&gt;0),"Digikey",IF(AND(ISNUMBER(P56),P56&gt;0),"LCSC","")))))))</f>
        <v>Unsourced</v>
      </c>
      <c r="U56" t="s">
        <v>413</v>
      </c>
    </row>
    <row r="57" spans="1:23" x14ac:dyDescent="0.2">
      <c r="A57">
        <v>48</v>
      </c>
      <c r="B57">
        <v>5</v>
      </c>
      <c r="C57" t="s">
        <v>300</v>
      </c>
      <c r="D57" t="s">
        <v>301</v>
      </c>
      <c r="E57" t="s">
        <v>302</v>
      </c>
      <c r="G57" t="s">
        <v>293</v>
      </c>
      <c r="H57" t="s">
        <v>303</v>
      </c>
      <c r="I57" t="s">
        <v>304</v>
      </c>
      <c r="J57">
        <v>0.17</v>
      </c>
      <c r="K57">
        <v>3</v>
      </c>
      <c r="L57">
        <f>IF(B57*$B$78+K57=0,"",B57*$B$78+K57)</f>
        <v>8</v>
      </c>
      <c r="M57">
        <f>IF(ISNUMBER(J57),ROUND(L57*J57,2),"")</f>
        <v>1.36</v>
      </c>
      <c r="N57" t="s">
        <v>305</v>
      </c>
      <c r="O57">
        <v>6.2300000000000001E-2</v>
      </c>
      <c r="P57">
        <f>IF(OR(O57="",L57=0,L57=""),"",ROUND(IF(AND(Q57&lt;&gt;"",ISNUMBER(VALUE(SUBSTITUTE(Q57,"x","")))),CEILING(L57,VALUE(SUBSTITUTE(Q57,"x","")))*O57,L57*O57),2))</f>
        <v>0.62</v>
      </c>
      <c r="Q57" t="s">
        <v>39</v>
      </c>
      <c r="T57" t="str">
        <f>IF(V57&lt;&gt;"","On Hand",IF(AND(R57="OOS",S57="OOS"),"Unsourced",IF(S57="OOS",IF(ISNUMBER(P57),"LCSC",""),IF(R57="OOS",IF(ISNUMBER(M57),"Digikey",""),IF(AND(ISNUMBER(M57),M57&gt;0,ISNUMBER(P57),P57&gt;0),IF(M57&lt;=P57,"Digikey","LCSC"),IF(AND(ISNUMBER(M57),M57&gt;0),"Digikey",IF(AND(ISNUMBER(P57),P57&gt;0),"LCSC","")))))))</f>
        <v>LCSC</v>
      </c>
    </row>
    <row r="58" spans="1:23" x14ac:dyDescent="0.2">
      <c r="A58">
        <v>49</v>
      </c>
      <c r="B58">
        <v>2</v>
      </c>
      <c r="C58" t="s">
        <v>306</v>
      </c>
      <c r="D58" t="s">
        <v>301</v>
      </c>
      <c r="E58" t="s">
        <v>307</v>
      </c>
      <c r="G58" t="s">
        <v>293</v>
      </c>
      <c r="H58" t="s">
        <v>308</v>
      </c>
      <c r="I58" t="s">
        <v>309</v>
      </c>
      <c r="J58">
        <v>0.18</v>
      </c>
      <c r="K58">
        <v>2</v>
      </c>
      <c r="L58">
        <f>IF(B58*$B$78+K58=0,"",B58*$B$78+K58)</f>
        <v>4</v>
      </c>
      <c r="M58">
        <f>IF(ISNUMBER(J58),ROUND(L58*J58,2),"")</f>
        <v>0.72</v>
      </c>
      <c r="P58" t="str">
        <f>IF(OR(O58="",L58=0,L58=""),"",ROUND(IF(AND(Q58&lt;&gt;"",ISNUMBER(VALUE(SUBSTITUTE(Q58,"x","")))),CEILING(L58,VALUE(SUBSTITUTE(Q58,"x","")))*O58,L58*O58),2))</f>
        <v/>
      </c>
      <c r="T58" t="str">
        <f>IF(V58&lt;&gt;"","On Hand",IF(AND(R58="OOS",S58="OOS"),"Unsourced",IF(S58="OOS",IF(ISNUMBER(P58),"LCSC",""),IF(R58="OOS",IF(ISNUMBER(M58),"Digikey",""),IF(AND(ISNUMBER(M58),M58&gt;0,ISNUMBER(P58),P58&gt;0),IF(M58&lt;=P58,"Digikey","LCSC"),IF(AND(ISNUMBER(M58),M58&gt;0),"Digikey",IF(AND(ISNUMBER(P58),P58&gt;0),"LCSC","")))))))</f>
        <v>Digikey</v>
      </c>
    </row>
    <row r="59" spans="1:23" x14ac:dyDescent="0.2">
      <c r="A59">
        <v>50</v>
      </c>
      <c r="B59">
        <v>2</v>
      </c>
      <c r="C59" t="s">
        <v>310</v>
      </c>
      <c r="D59" t="s">
        <v>311</v>
      </c>
      <c r="E59" t="s">
        <v>312</v>
      </c>
      <c r="G59" t="s">
        <v>313</v>
      </c>
      <c r="H59" t="s">
        <v>314</v>
      </c>
      <c r="I59" t="s">
        <v>315</v>
      </c>
      <c r="J59">
        <v>0.37</v>
      </c>
      <c r="K59">
        <v>0</v>
      </c>
      <c r="L59">
        <f>IF(B59*$B$78+K59=0,"",B59*$B$78+K59)</f>
        <v>2</v>
      </c>
      <c r="M59">
        <f>IF(ISNUMBER(J59),ROUND(L59*J59,2),"")</f>
        <v>0.74</v>
      </c>
      <c r="N59" t="s">
        <v>316</v>
      </c>
      <c r="O59">
        <v>0.38840000000000002</v>
      </c>
      <c r="P59">
        <f>IF(OR(O59="",L59=0,L59=""),"",ROUND(IF(AND(Q59&lt;&gt;"",ISNUMBER(VALUE(SUBSTITUTE(Q59,"x","")))),CEILING(L59,VALUE(SUBSTITUTE(Q59,"x","")))*O59,L59*O59),2))</f>
        <v>0.78</v>
      </c>
      <c r="T59" t="str">
        <f>IF(V59&lt;&gt;"","On Hand",IF(AND(R59="OOS",S59="OOS"),"Unsourced",IF(S59="OOS",IF(ISNUMBER(P59),"LCSC",""),IF(R59="OOS",IF(ISNUMBER(M59),"Digikey",""),IF(AND(ISNUMBER(M59),M59&gt;0,ISNUMBER(P59),P59&gt;0),IF(M59&lt;=P59,"Digikey","LCSC"),IF(AND(ISNUMBER(M59),M59&gt;0),"Digikey",IF(AND(ISNUMBER(P59),P59&gt;0),"LCSC","")))))))</f>
        <v>Digikey</v>
      </c>
      <c r="U59" t="s">
        <v>317</v>
      </c>
    </row>
    <row r="60" spans="1:23" x14ac:dyDescent="0.2">
      <c r="A60" s="2" t="s">
        <v>318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3" x14ac:dyDescent="0.2">
      <c r="A61">
        <v>51</v>
      </c>
      <c r="B61">
        <v>1</v>
      </c>
      <c r="C61" t="s">
        <v>319</v>
      </c>
      <c r="D61" t="s">
        <v>320</v>
      </c>
      <c r="E61" t="s">
        <v>321</v>
      </c>
      <c r="G61" t="s">
        <v>322</v>
      </c>
      <c r="H61" t="s">
        <v>323</v>
      </c>
      <c r="I61" t="s">
        <v>324</v>
      </c>
      <c r="J61">
        <v>0.61</v>
      </c>
      <c r="K61">
        <v>1</v>
      </c>
      <c r="L61">
        <f>IF(B61*$B$78+K61=0,"",B61*$B$78+K61)</f>
        <v>2</v>
      </c>
      <c r="M61">
        <f>IF(ISNUMBER(J61),ROUND(L61*J61,2),"")</f>
        <v>1.22</v>
      </c>
      <c r="N61" t="s">
        <v>325</v>
      </c>
      <c r="O61">
        <v>0.62160000000000004</v>
      </c>
      <c r="P61">
        <f>IF(OR(O61="",L61=0,L61=""),"",ROUND(IF(AND(Q61&lt;&gt;"",ISNUMBER(VALUE(SUBSTITUTE(Q61,"x","")))),CEILING(L61,VALUE(SUBSTITUTE(Q61,"x","")))*O61,L61*O61),2))</f>
        <v>1.24</v>
      </c>
      <c r="T61" t="str">
        <f>IF(V61&lt;&gt;"","On Hand",IF(AND(R61="OOS",S61="OOS"),"Unsourced",IF(S61="OOS",IF(ISNUMBER(P61),"LCSC",""),IF(R61="OOS",IF(ISNUMBER(M61),"Digikey",""),IF(AND(ISNUMBER(M61),M61&gt;0,ISNUMBER(P61),P61&gt;0),IF(M61&lt;=P61,"Digikey","LCSC"),IF(AND(ISNUMBER(M61),M61&gt;0),"Digikey",IF(AND(ISNUMBER(P61),P61&gt;0),"LCSC","")))))))</f>
        <v>Digikey</v>
      </c>
    </row>
    <row r="62" spans="1:23" x14ac:dyDescent="0.2">
      <c r="A62" s="2" t="s">
        <v>326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3" x14ac:dyDescent="0.2">
      <c r="A63">
        <v>52</v>
      </c>
      <c r="B63">
        <v>1</v>
      </c>
      <c r="C63" t="s">
        <v>327</v>
      </c>
      <c r="D63" t="s">
        <v>328</v>
      </c>
      <c r="E63" t="s">
        <v>329</v>
      </c>
      <c r="F63" t="s">
        <v>330</v>
      </c>
      <c r="G63" t="s">
        <v>331</v>
      </c>
      <c r="H63" t="s">
        <v>332</v>
      </c>
      <c r="I63" t="s">
        <v>333</v>
      </c>
      <c r="J63">
        <v>44.58</v>
      </c>
      <c r="K63">
        <v>0</v>
      </c>
      <c r="L63">
        <f t="shared" ref="L63:L70" si="12">IF(B63*$B$78+K63=0,"",B63*$B$78+K63)</f>
        <v>1</v>
      </c>
      <c r="M63">
        <f t="shared" ref="M63:M70" si="13">IF(ISNUMBER(J63),ROUND(L63*J63,2),"")</f>
        <v>44.58</v>
      </c>
      <c r="N63" t="s">
        <v>334</v>
      </c>
      <c r="O63">
        <v>22.396000000000001</v>
      </c>
      <c r="P63">
        <f t="shared" ref="P63:P70" si="14">IF(OR(O63="",L63=0,L63=""),"",ROUND(IF(AND(Q63&lt;&gt;"",ISNUMBER(VALUE(SUBSTITUTE(Q63,"x","")))),CEILING(L63,VALUE(SUBSTITUTE(Q63,"x","")))*O63,L63*O63),2))</f>
        <v>22.4</v>
      </c>
      <c r="T63" t="str">
        <f t="shared" ref="T63:T70" si="15">IF(V63&lt;&gt;"","On Hand",IF(AND(R63="OOS",S63="OOS"),"Unsourced",IF(S63="OOS",IF(ISNUMBER(P63),"LCSC",""),IF(R63="OOS",IF(ISNUMBER(M63),"Digikey",""),IF(AND(ISNUMBER(M63),M63&gt;0,ISNUMBER(P63),P63&gt;0),IF(M63&lt;=P63,"Digikey","LCSC"),IF(AND(ISNUMBER(M63),M63&gt;0),"Digikey",IF(AND(ISNUMBER(P63),P63&gt;0),"LCSC","")))))))</f>
        <v>LCSC</v>
      </c>
      <c r="W63" t="s">
        <v>335</v>
      </c>
    </row>
    <row r="64" spans="1:23" x14ac:dyDescent="0.2">
      <c r="A64">
        <v>53</v>
      </c>
      <c r="B64">
        <v>1</v>
      </c>
      <c r="C64" t="s">
        <v>336</v>
      </c>
      <c r="D64" t="s">
        <v>337</v>
      </c>
      <c r="E64" t="s">
        <v>338</v>
      </c>
      <c r="G64" t="s">
        <v>339</v>
      </c>
      <c r="H64" t="s">
        <v>338</v>
      </c>
      <c r="I64" t="s">
        <v>340</v>
      </c>
      <c r="J64">
        <v>6.31</v>
      </c>
      <c r="K64">
        <v>0</v>
      </c>
      <c r="L64">
        <f t="shared" si="12"/>
        <v>1</v>
      </c>
      <c r="M64">
        <f t="shared" si="13"/>
        <v>6.31</v>
      </c>
      <c r="N64" t="s">
        <v>341</v>
      </c>
      <c r="O64">
        <v>10.5846</v>
      </c>
      <c r="P64">
        <f t="shared" si="14"/>
        <v>10.58</v>
      </c>
      <c r="Q64" s="7"/>
      <c r="R64" t="s">
        <v>49</v>
      </c>
      <c r="T64" t="str">
        <f t="shared" si="15"/>
        <v>Digikey</v>
      </c>
    </row>
    <row r="65" spans="1:23" x14ac:dyDescent="0.2">
      <c r="A65">
        <v>54</v>
      </c>
      <c r="B65">
        <v>1</v>
      </c>
      <c r="C65" t="s">
        <v>342</v>
      </c>
      <c r="D65" t="s">
        <v>343</v>
      </c>
      <c r="E65" t="s">
        <v>344</v>
      </c>
      <c r="G65" t="s">
        <v>345</v>
      </c>
      <c r="H65" t="s">
        <v>344</v>
      </c>
      <c r="I65" t="s">
        <v>346</v>
      </c>
      <c r="J65">
        <v>6.26</v>
      </c>
      <c r="K65">
        <v>0</v>
      </c>
      <c r="L65">
        <f t="shared" si="12"/>
        <v>1</v>
      </c>
      <c r="M65">
        <f t="shared" si="13"/>
        <v>6.26</v>
      </c>
      <c r="N65" t="s">
        <v>347</v>
      </c>
      <c r="O65">
        <v>6.6885000000000003</v>
      </c>
      <c r="P65">
        <f t="shared" si="14"/>
        <v>6.69</v>
      </c>
      <c r="T65" t="str">
        <f t="shared" si="15"/>
        <v>Digikey</v>
      </c>
    </row>
    <row r="66" spans="1:23" x14ac:dyDescent="0.2">
      <c r="A66">
        <v>55</v>
      </c>
      <c r="B66">
        <v>1</v>
      </c>
      <c r="C66" t="s">
        <v>348</v>
      </c>
      <c r="D66" t="s">
        <v>349</v>
      </c>
      <c r="E66" t="s">
        <v>350</v>
      </c>
      <c r="G66" t="s">
        <v>351</v>
      </c>
      <c r="H66" t="s">
        <v>352</v>
      </c>
      <c r="I66" t="s">
        <v>353</v>
      </c>
      <c r="J66">
        <v>17.43</v>
      </c>
      <c r="K66">
        <v>0</v>
      </c>
      <c r="L66">
        <f t="shared" si="12"/>
        <v>1</v>
      </c>
      <c r="M66">
        <f t="shared" si="13"/>
        <v>17.43</v>
      </c>
      <c r="N66" t="s">
        <v>354</v>
      </c>
      <c r="O66">
        <v>14.400399999999999</v>
      </c>
      <c r="P66">
        <f t="shared" si="14"/>
        <v>14.4</v>
      </c>
      <c r="T66" t="str">
        <f t="shared" si="15"/>
        <v>On Hand</v>
      </c>
      <c r="V66" t="s">
        <v>355</v>
      </c>
    </row>
    <row r="67" spans="1:23" x14ac:dyDescent="0.2">
      <c r="A67">
        <v>56</v>
      </c>
      <c r="B67">
        <v>1</v>
      </c>
      <c r="C67" t="s">
        <v>356</v>
      </c>
      <c r="D67" t="s">
        <v>357</v>
      </c>
      <c r="E67" t="s">
        <v>358</v>
      </c>
      <c r="G67" t="s">
        <v>359</v>
      </c>
      <c r="H67" t="s">
        <v>360</v>
      </c>
      <c r="I67" t="s">
        <v>361</v>
      </c>
      <c r="J67">
        <v>26.24</v>
      </c>
      <c r="K67">
        <v>0</v>
      </c>
      <c r="L67">
        <f t="shared" si="12"/>
        <v>1</v>
      </c>
      <c r="M67">
        <f t="shared" si="13"/>
        <v>26.24</v>
      </c>
      <c r="N67" t="s">
        <v>362</v>
      </c>
      <c r="O67">
        <v>19.365100000000002</v>
      </c>
      <c r="P67">
        <f t="shared" si="14"/>
        <v>19.37</v>
      </c>
      <c r="T67" t="str">
        <f t="shared" si="15"/>
        <v>On Hand</v>
      </c>
      <c r="V67" t="s">
        <v>355</v>
      </c>
    </row>
    <row r="68" spans="1:23" x14ac:dyDescent="0.2">
      <c r="A68">
        <v>57</v>
      </c>
      <c r="B68">
        <v>1</v>
      </c>
      <c r="C68" t="s">
        <v>363</v>
      </c>
      <c r="D68" t="s">
        <v>364</v>
      </c>
      <c r="E68" t="s">
        <v>365</v>
      </c>
      <c r="G68" t="s">
        <v>366</v>
      </c>
      <c r="H68" t="s">
        <v>367</v>
      </c>
      <c r="I68" t="s">
        <v>368</v>
      </c>
      <c r="J68">
        <v>0.53</v>
      </c>
      <c r="K68">
        <v>1</v>
      </c>
      <c r="L68">
        <f t="shared" si="12"/>
        <v>2</v>
      </c>
      <c r="M68">
        <f t="shared" si="13"/>
        <v>1.06</v>
      </c>
      <c r="N68" t="s">
        <v>369</v>
      </c>
      <c r="O68">
        <v>0.51570000000000005</v>
      </c>
      <c r="P68">
        <f t="shared" si="14"/>
        <v>1.03</v>
      </c>
      <c r="T68" t="str">
        <f t="shared" si="15"/>
        <v>LCSC</v>
      </c>
    </row>
    <row r="69" spans="1:23" x14ac:dyDescent="0.2">
      <c r="A69">
        <v>58</v>
      </c>
      <c r="B69">
        <v>1</v>
      </c>
      <c r="C69" t="s">
        <v>370</v>
      </c>
      <c r="D69" t="s">
        <v>371</v>
      </c>
      <c r="E69" t="s">
        <v>372</v>
      </c>
      <c r="G69" t="s">
        <v>373</v>
      </c>
      <c r="H69" t="s">
        <v>372</v>
      </c>
      <c r="I69" t="s">
        <v>374</v>
      </c>
      <c r="J69">
        <v>0.69</v>
      </c>
      <c r="K69">
        <v>1</v>
      </c>
      <c r="L69">
        <f t="shared" si="12"/>
        <v>2</v>
      </c>
      <c r="M69">
        <f t="shared" si="13"/>
        <v>1.38</v>
      </c>
      <c r="N69" t="s">
        <v>375</v>
      </c>
      <c r="O69">
        <v>1.0287999999999999</v>
      </c>
      <c r="P69">
        <f t="shared" si="14"/>
        <v>2.06</v>
      </c>
      <c r="T69" t="str">
        <f t="shared" si="15"/>
        <v>Digikey</v>
      </c>
    </row>
    <row r="70" spans="1:23" x14ac:dyDescent="0.2">
      <c r="A70">
        <v>59</v>
      </c>
      <c r="B70">
        <v>1</v>
      </c>
      <c r="C70" t="s">
        <v>376</v>
      </c>
      <c r="D70" t="s">
        <v>377</v>
      </c>
      <c r="E70" t="s">
        <v>378</v>
      </c>
      <c r="G70" t="s">
        <v>379</v>
      </c>
      <c r="H70" t="s">
        <v>380</v>
      </c>
      <c r="I70" t="s">
        <v>381</v>
      </c>
      <c r="J70">
        <v>6.44</v>
      </c>
      <c r="K70">
        <v>0</v>
      </c>
      <c r="L70">
        <f t="shared" si="12"/>
        <v>1</v>
      </c>
      <c r="M70">
        <f t="shared" si="13"/>
        <v>6.44</v>
      </c>
      <c r="N70" t="s">
        <v>382</v>
      </c>
      <c r="O70">
        <v>7.7591000000000001</v>
      </c>
      <c r="P70">
        <f t="shared" si="14"/>
        <v>7.76</v>
      </c>
      <c r="T70" t="str">
        <f t="shared" si="15"/>
        <v>Digikey</v>
      </c>
      <c r="U70" t="s">
        <v>383</v>
      </c>
      <c r="W70" t="s">
        <v>384</v>
      </c>
    </row>
    <row r="71" spans="1:23" x14ac:dyDescent="0.2">
      <c r="A71" s="2" t="s">
        <v>385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3" x14ac:dyDescent="0.2">
      <c r="A72">
        <v>60</v>
      </c>
      <c r="B72">
        <v>2</v>
      </c>
      <c r="C72" t="s">
        <v>386</v>
      </c>
      <c r="D72" t="s">
        <v>387</v>
      </c>
      <c r="E72" t="s">
        <v>388</v>
      </c>
      <c r="G72" t="s">
        <v>389</v>
      </c>
      <c r="H72" s="4" t="s">
        <v>388</v>
      </c>
      <c r="I72" s="4" t="s">
        <v>390</v>
      </c>
      <c r="J72">
        <v>0.83</v>
      </c>
      <c r="K72">
        <v>2</v>
      </c>
      <c r="L72">
        <f>IF(B72*$B$78+K72=0,"",B72*$B$78+K72)</f>
        <v>4</v>
      </c>
      <c r="M72">
        <f>IF(ISNUMBER(J72),ROUND(L72*J72,2),"")</f>
        <v>3.32</v>
      </c>
      <c r="N72" t="s">
        <v>391</v>
      </c>
      <c r="O72">
        <v>0.62290000000000001</v>
      </c>
      <c r="P72">
        <f>IF(OR(O72="",L72=0,L72=""),"",ROUND(IF(AND(Q72&lt;&gt;"",ISNUMBER(VALUE(SUBSTITUTE(Q72,"x","")))),CEILING(L72,VALUE(SUBSTITUTE(Q72,"x","")))*O72,L72*O72),2))</f>
        <v>2.4900000000000002</v>
      </c>
      <c r="T72" t="str">
        <f>IF(V72&lt;&gt;"","On Hand",IF(AND(R72="OOS",S72="OOS"),"Unsourced",IF(S72="OOS",IF(ISNUMBER(P72),"LCSC",""),IF(R72="OOS",IF(ISNUMBER(M72),"Digikey",""),IF(AND(ISNUMBER(M72),M72&gt;0,ISNUMBER(P72),P72&gt;0),IF(M72&lt;=P72,"Digikey","LCSC"),IF(AND(ISNUMBER(M72),M72&gt;0),"Digikey",IF(AND(ISNUMBER(P72),P72&gt;0),"LCSC","")))))))</f>
        <v>LCSC</v>
      </c>
    </row>
    <row r="73" spans="1:23" x14ac:dyDescent="0.2">
      <c r="A73">
        <v>61</v>
      </c>
      <c r="B73">
        <v>2</v>
      </c>
      <c r="C73" t="s">
        <v>392</v>
      </c>
      <c r="D73" t="s">
        <v>393</v>
      </c>
      <c r="E73" t="s">
        <v>394</v>
      </c>
      <c r="G73" t="s">
        <v>389</v>
      </c>
      <c r="H73" s="4" t="s">
        <v>394</v>
      </c>
      <c r="I73" s="4" t="s">
        <v>395</v>
      </c>
      <c r="K73">
        <v>1</v>
      </c>
      <c r="L73">
        <f>IF(B73*$B$78+K73=0,"",B73*$B$78+K73)</f>
        <v>3</v>
      </c>
      <c r="M73" t="str">
        <f>IF(ISNUMBER(J73),ROUND(L73*J73,2),"")</f>
        <v/>
      </c>
      <c r="N73" t="s">
        <v>396</v>
      </c>
      <c r="O73">
        <v>0.42159999999999997</v>
      </c>
      <c r="P73">
        <f>IF(OR(O73="",L73=0,L73=""),"",ROUND(IF(AND(Q73&lt;&gt;"",ISNUMBER(VALUE(SUBSTITUTE(Q73,"x","")))),CEILING(L73,VALUE(SUBSTITUTE(Q73,"x","")))*O73,L73*O73),2))</f>
        <v>1.26</v>
      </c>
      <c r="T73" t="str">
        <f>IF(V73&lt;&gt;"","On Hand",IF(AND(R73="OOS",S73="OOS"),"Unsourced",IF(S73="OOS",IF(ISNUMBER(P73),"LCSC",""),IF(R73="OOS",IF(ISNUMBER(M73),"Digikey",""),IF(AND(ISNUMBER(M73),M73&gt;0,ISNUMBER(P73),P73&gt;0),IF(M73&lt;=P73,"Digikey","LCSC"),IF(AND(ISNUMBER(M73),M73&gt;0),"Digikey",IF(AND(ISNUMBER(P73),P73&gt;0),"LCSC","")))))))</f>
        <v>LCSC</v>
      </c>
    </row>
    <row r="74" spans="1:23" x14ac:dyDescent="0.2">
      <c r="A74">
        <v>62</v>
      </c>
      <c r="B74">
        <v>1</v>
      </c>
      <c r="C74" t="s">
        <v>397</v>
      </c>
      <c r="D74" t="s">
        <v>398</v>
      </c>
      <c r="E74" t="s">
        <v>399</v>
      </c>
      <c r="G74" t="s">
        <v>400</v>
      </c>
      <c r="H74" s="4" t="s">
        <v>399</v>
      </c>
      <c r="I74" s="4" t="s">
        <v>395</v>
      </c>
      <c r="K74">
        <v>0</v>
      </c>
      <c r="L74">
        <f>IF(B74*$B$78+K74=0,"",B74*$B$78+K74)</f>
        <v>1</v>
      </c>
      <c r="M74" t="str">
        <f>IF(ISNUMBER(J74),ROUND(L74*J74,2),"")</f>
        <v/>
      </c>
      <c r="N74" t="s">
        <v>401</v>
      </c>
      <c r="O74">
        <v>0.14099999999999999</v>
      </c>
      <c r="P74">
        <f>IF(OR(O74="",L74=0,L74=""),"",ROUND(IF(AND(Q74&lt;&gt;"",ISNUMBER(VALUE(SUBSTITUTE(Q74,"x","")))),CEILING(L74,VALUE(SUBSTITUTE(Q74,"x","")))*O74,L74*O74),2))</f>
        <v>0.71</v>
      </c>
      <c r="Q74" t="s">
        <v>262</v>
      </c>
      <c r="T74" t="str">
        <f>IF(V74&lt;&gt;"","On Hand",IF(AND(R74="OOS",S74="OOS"),"Unsourced",IF(S74="OOS",IF(ISNUMBER(P74),"LCSC",""),IF(R74="OOS",IF(ISNUMBER(M74),"Digikey",""),IF(AND(ISNUMBER(M74),M74&gt;0,ISNUMBER(P74),P74&gt;0),IF(M74&lt;=P74,"Digikey","LCSC"),IF(AND(ISNUMBER(M74),M74&gt;0),"Digikey",IF(AND(ISNUMBER(P74),P74&gt;0),"LCSC","")))))))</f>
        <v>LCSC</v>
      </c>
    </row>
    <row r="75" spans="1:23" x14ac:dyDescent="0.2">
      <c r="A75">
        <v>63</v>
      </c>
      <c r="B75">
        <v>2</v>
      </c>
      <c r="C75" t="s">
        <v>397</v>
      </c>
      <c r="D75" t="s">
        <v>402</v>
      </c>
      <c r="E75" t="s">
        <v>399</v>
      </c>
      <c r="G75" t="s">
        <v>403</v>
      </c>
      <c r="H75" s="4" t="s">
        <v>399</v>
      </c>
      <c r="I75" s="4" t="s">
        <v>395</v>
      </c>
      <c r="K75">
        <v>0</v>
      </c>
      <c r="L75">
        <f>IF(B75*$B$78+K75=0,"",B75*$B$78+K75)</f>
        <v>2</v>
      </c>
      <c r="M75" t="str">
        <f>IF(ISNUMBER(J75),ROUND(L75*J75,2),"")</f>
        <v/>
      </c>
      <c r="N75" t="s">
        <v>404</v>
      </c>
      <c r="O75">
        <v>0.14430000000000001</v>
      </c>
      <c r="P75">
        <f>IF(OR(O75="",L75=0,L75=""),"",ROUND(IF(AND(Q75&lt;&gt;"",ISNUMBER(VALUE(SUBSTITUTE(Q75,"x","")))),CEILING(L75,VALUE(SUBSTITUTE(Q75,"x","")))*O75,L75*O75),2))</f>
        <v>0.87</v>
      </c>
      <c r="Q75" t="s">
        <v>405</v>
      </c>
      <c r="T75" t="str">
        <f>IF(V75&lt;&gt;"","On Hand",IF(AND(R75="OOS",S75="OOS"),"Unsourced",IF(S75="OOS",IF(ISNUMBER(P75),"LCSC",""),IF(R75="OOS",IF(ISNUMBER(M75),"Digikey",""),IF(AND(ISNUMBER(M75),M75&gt;0,ISNUMBER(P75),P75&gt;0),IF(M75&lt;=P75,"Digikey","LCSC"),IF(AND(ISNUMBER(M75),M75&gt;0),"Digikey",IF(AND(ISNUMBER(P75),P75&gt;0),"LCSC","")))))))</f>
        <v>LCSC</v>
      </c>
    </row>
    <row r="77" spans="1:23" x14ac:dyDescent="0.2">
      <c r="K77" s="1" t="s">
        <v>406</v>
      </c>
      <c r="L77" s="1">
        <f>SUM(L3:L75)</f>
        <v>310</v>
      </c>
      <c r="M77" s="1">
        <f>ROUND(SUM(M3:M75),2)</f>
        <v>145.19999999999999</v>
      </c>
      <c r="O77" s="1">
        <f>SUM(O3:O75)</f>
        <v>88.607700000000008</v>
      </c>
      <c r="P77" s="1">
        <f>ROUND(SUM(P3:P75),2)</f>
        <v>119.05</v>
      </c>
    </row>
    <row r="78" spans="1:23" x14ac:dyDescent="0.2">
      <c r="A78" s="1" t="s">
        <v>407</v>
      </c>
      <c r="B78" s="1">
        <v>1</v>
      </c>
      <c r="C78" t="s">
        <v>408</v>
      </c>
      <c r="T78" t="str">
        <f>IF(V78&lt;&gt;"","On Hand",IF(AND(R78="OOS",S78="OOS"),"Unsourced",IF(S78="OOS",IF(ISNUMBER(P78),"LCSC",""),IF(R78="OOS",IF(ISNUMBER(M78),"Digikey",""),IF(AND(ISNUMBER(M78),M78&gt;0,ISNUMBER(P78),P78&gt;0),IF(M78&lt;=P78,"Digikey","LCSC"),IF(AND(ISNUMBER(M78),M78&gt;0),"Digikey",IF(AND(ISNUMBER(P78),P78&gt;0),"LCSC","")))))))</f>
        <v/>
      </c>
    </row>
    <row r="79" spans="1:23" x14ac:dyDescent="0.2">
      <c r="A79" s="9" t="s">
        <v>409</v>
      </c>
      <c r="B79" t="s">
        <v>411</v>
      </c>
      <c r="C79" t="s">
        <v>410</v>
      </c>
    </row>
  </sheetData>
  <conditionalFormatting sqref="A3:W78">
    <cfRule type="expression" dxfId="10" priority="1">
      <formula>$V3&lt;&gt;""</formula>
    </cfRule>
  </conditionalFormatting>
  <conditionalFormatting sqref="M3:M78">
    <cfRule type="expression" dxfId="9" priority="2">
      <formula>AND(ISNUMBER(M3),M3&gt;0,ISNUMBER(P3),P3&gt;0,M3&lt;=P3)</formula>
    </cfRule>
    <cfRule type="expression" dxfId="8" priority="3">
      <formula>AND(ISNUMBER(M3),M3&gt;0,OR(NOT(ISNUMBER(P3)),P3=0))</formula>
    </cfRule>
    <cfRule type="expression" dxfId="7" priority="4">
      <formula>AND(ISNUMBER(M3),M3&gt;0,ISNUMBER(P3),P3&gt;0,M3&gt;P3)</formula>
    </cfRule>
  </conditionalFormatting>
  <conditionalFormatting sqref="P3:P78">
    <cfRule type="expression" dxfId="6" priority="5">
      <formula>AND(ISNUMBER(P3),P3&gt;0,ISNUMBER(M3),M3&gt;0,P3&lt;=M3)</formula>
    </cfRule>
    <cfRule type="expression" dxfId="5" priority="6">
      <formula>AND(ISNUMBER(P3),P3&gt;0,OR(NOT(ISNUMBER(M3)),M3=0))</formula>
    </cfRule>
    <cfRule type="expression" dxfId="4" priority="7">
      <formula>AND(ISNUMBER(P3),P3&gt;0,ISNUMBER(M3),M3&gt;0,P3&gt;M3)</formula>
    </cfRule>
  </conditionalFormatting>
  <conditionalFormatting sqref="T3:T78">
    <cfRule type="cellIs" dxfId="3" priority="8" operator="equal">
      <formula>"Digikey"</formula>
    </cfRule>
    <cfRule type="cellIs" dxfId="2" priority="9" operator="equal">
      <formula>"LCSC"</formula>
    </cfRule>
    <cfRule type="cellIs" dxfId="1" priority="10" operator="equal">
      <formula>"On Hand"</formula>
    </cfRule>
    <cfRule type="cellIs" dxfId="0" priority="11" operator="equal">
      <formula>"Unsourced"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Kevin Yuan</cp:lastModifiedBy>
  <dcterms:created xsi:type="dcterms:W3CDTF">2026-03-22T19:28:17Z</dcterms:created>
  <dcterms:modified xsi:type="dcterms:W3CDTF">2026-03-23T15:53:35Z</dcterms:modified>
</cp:coreProperties>
</file>